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05" yWindow="-105" windowWidth="8115" windowHeight="8145" tabRatio="718" activeTab="3"/>
  </bookViews>
  <sheets>
    <sheet name="Leprosy A1" sheetId="26" r:id="rId1"/>
    <sheet name="Leprosy R1" sheetId="27" r:id="rId2"/>
    <sheet name="Leprosy R2" sheetId="31" r:id="rId3"/>
    <sheet name="Leprosy R3" sheetId="30" r:id="rId4"/>
  </sheets>
  <externalReferences>
    <externalReference r:id="rId5"/>
  </externalReferences>
  <definedNames>
    <definedName name="ownership">'[1]CF_1st_Tri '!$FT$1:$FT$2</definedName>
  </definedNames>
  <calcPr calcId="125725"/>
  <fileRecoveryPr repairLoad="1"/>
</workbook>
</file>

<file path=xl/calcChain.xml><?xml version="1.0" encoding="utf-8"?>
<calcChain xmlns="http://schemas.openxmlformats.org/spreadsheetml/2006/main">
  <c r="C69" i="30"/>
  <c r="D69"/>
  <c r="E69"/>
  <c r="F69"/>
  <c r="G69"/>
  <c r="H69"/>
  <c r="I69"/>
  <c r="J69"/>
  <c r="K69"/>
  <c r="L69"/>
  <c r="M69"/>
  <c r="N69"/>
  <c r="O69"/>
  <c r="P69"/>
  <c r="Q69"/>
  <c r="R69"/>
  <c r="S69"/>
  <c r="T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B73"/>
  <c r="B74"/>
  <c r="B75"/>
  <c r="B76"/>
  <c r="B77"/>
  <c r="B78"/>
  <c r="B72"/>
  <c r="B71"/>
  <c r="B70"/>
  <c r="B69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B47"/>
  <c r="B48"/>
  <c r="B49"/>
  <c r="B50"/>
  <c r="B51"/>
  <c r="B52"/>
  <c r="B53"/>
  <c r="B54"/>
  <c r="B46"/>
  <c r="B45"/>
  <c r="B44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B38"/>
  <c r="B39"/>
  <c r="B40"/>
  <c r="B41"/>
  <c r="B42"/>
  <c r="B30"/>
  <c r="B37"/>
  <c r="B36"/>
  <c r="B35"/>
  <c r="B34"/>
  <c r="B33"/>
  <c r="B32"/>
  <c r="B3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T20" s="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B22"/>
  <c r="B23"/>
  <c r="B24"/>
  <c r="B25"/>
  <c r="B26"/>
  <c r="B27"/>
  <c r="B28"/>
  <c r="B21"/>
  <c r="L79"/>
  <c r="M79" s="1"/>
  <c r="L55"/>
  <c r="M55" s="1"/>
  <c r="L5"/>
  <c r="M5" s="1"/>
  <c r="C57"/>
  <c r="D57"/>
  <c r="E57"/>
  <c r="F57"/>
  <c r="G57"/>
  <c r="C56"/>
  <c r="D56"/>
  <c r="E56"/>
  <c r="F56"/>
  <c r="G56"/>
  <c r="G79"/>
  <c r="G5"/>
  <c r="G20" i="31"/>
  <c r="B81" i="30" l="1"/>
  <c r="C81"/>
  <c r="D81"/>
  <c r="E81"/>
  <c r="F81"/>
  <c r="G81"/>
  <c r="H81"/>
  <c r="I81"/>
  <c r="J81"/>
  <c r="K81"/>
  <c r="L81"/>
  <c r="M81"/>
  <c r="N81"/>
  <c r="O81"/>
  <c r="P81"/>
  <c r="Q81"/>
  <c r="R81"/>
  <c r="S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C80"/>
  <c r="D80"/>
  <c r="E80"/>
  <c r="F80"/>
  <c r="G80"/>
  <c r="H80"/>
  <c r="I80"/>
  <c r="J80"/>
  <c r="K80"/>
  <c r="L80"/>
  <c r="M80"/>
  <c r="N80"/>
  <c r="O80"/>
  <c r="P80"/>
  <c r="Q80"/>
  <c r="R80"/>
  <c r="S80"/>
  <c r="B80"/>
  <c r="T81"/>
  <c r="T82"/>
  <c r="T83"/>
  <c r="T84"/>
  <c r="T85"/>
  <c r="T86"/>
  <c r="T87"/>
  <c r="T88"/>
  <c r="T80"/>
  <c r="L87" i="31"/>
  <c r="G87"/>
  <c r="M87" s="1"/>
  <c r="L88"/>
  <c r="G88"/>
  <c r="M88" s="1"/>
  <c r="M85"/>
  <c r="L85"/>
  <c r="G85"/>
  <c r="L82"/>
  <c r="G82"/>
  <c r="M82" s="1"/>
  <c r="M84"/>
  <c r="L84"/>
  <c r="G84"/>
  <c r="L80"/>
  <c r="G80"/>
  <c r="M80" s="1"/>
  <c r="L81"/>
  <c r="G81"/>
  <c r="M81" s="1"/>
  <c r="L83"/>
  <c r="G83"/>
  <c r="M83" s="1"/>
  <c r="L86"/>
  <c r="G86"/>
  <c r="M86" s="1"/>
  <c r="L84" i="27"/>
  <c r="G84"/>
  <c r="M84" s="1"/>
  <c r="L88"/>
  <c r="G88"/>
  <c r="M88" s="1"/>
  <c r="L87"/>
  <c r="G87"/>
  <c r="M87" s="1"/>
  <c r="L85"/>
  <c r="G85"/>
  <c r="M85" s="1"/>
  <c r="L82"/>
  <c r="G82"/>
  <c r="M82" s="1"/>
  <c r="L80"/>
  <c r="G80"/>
  <c r="L81"/>
  <c r="G81"/>
  <c r="L83"/>
  <c r="G83"/>
  <c r="L86"/>
  <c r="G86"/>
  <c r="M86" s="1"/>
  <c r="M81" l="1"/>
  <c r="M83"/>
  <c r="M80"/>
  <c r="L78" i="31" l="1"/>
  <c r="G78"/>
  <c r="M78" s="1"/>
  <c r="L77"/>
  <c r="G77"/>
  <c r="M77" s="1"/>
  <c r="L76"/>
  <c r="G76"/>
  <c r="M76" s="1"/>
  <c r="L70"/>
  <c r="G70"/>
  <c r="M70" s="1"/>
  <c r="L73"/>
  <c r="G73"/>
  <c r="M73" s="1"/>
  <c r="L72"/>
  <c r="G72"/>
  <c r="M72" s="1"/>
  <c r="L75"/>
  <c r="G75"/>
  <c r="M75" s="1"/>
  <c r="L71"/>
  <c r="G71"/>
  <c r="M71" s="1"/>
  <c r="L69"/>
  <c r="M69" s="1"/>
  <c r="G69"/>
  <c r="L74"/>
  <c r="G74"/>
  <c r="M74" s="1"/>
  <c r="L78" i="27"/>
  <c r="G78"/>
  <c r="M78" s="1"/>
  <c r="L77"/>
  <c r="G77"/>
  <c r="M77" s="1"/>
  <c r="L76"/>
  <c r="G76"/>
  <c r="M76" s="1"/>
  <c r="L70"/>
  <c r="G70"/>
  <c r="M70" s="1"/>
  <c r="L73"/>
  <c r="G73"/>
  <c r="M73" s="1"/>
  <c r="L72"/>
  <c r="G72"/>
  <c r="M72" s="1"/>
  <c r="L75"/>
  <c r="G75"/>
  <c r="M75" s="1"/>
  <c r="L71"/>
  <c r="G71"/>
  <c r="M71" s="1"/>
  <c r="L69"/>
  <c r="G69"/>
  <c r="M69" s="1"/>
  <c r="L74"/>
  <c r="M74" s="1"/>
  <c r="G74"/>
  <c r="H56" i="30" l="1"/>
  <c r="I56"/>
  <c r="J56"/>
  <c r="K56"/>
  <c r="L56"/>
  <c r="M56"/>
  <c r="N56"/>
  <c r="O56"/>
  <c r="P56"/>
  <c r="Q56"/>
  <c r="R56"/>
  <c r="S56"/>
  <c r="T56"/>
  <c r="H57"/>
  <c r="I57"/>
  <c r="J57"/>
  <c r="K57"/>
  <c r="L57"/>
  <c r="M57"/>
  <c r="N57"/>
  <c r="O57"/>
  <c r="P57"/>
  <c r="Q57"/>
  <c r="R57"/>
  <c r="S57"/>
  <c r="T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B57"/>
  <c r="B58"/>
  <c r="B59"/>
  <c r="B60"/>
  <c r="B61"/>
  <c r="B62"/>
  <c r="B63"/>
  <c r="B64"/>
  <c r="B65"/>
  <c r="B66"/>
  <c r="B67"/>
  <c r="B56"/>
  <c r="L56" i="31"/>
  <c r="G56"/>
  <c r="M56" s="1"/>
  <c r="L63"/>
  <c r="G63"/>
  <c r="M63" s="1"/>
  <c r="C63"/>
  <c r="L57"/>
  <c r="G57"/>
  <c r="M57" s="1"/>
  <c r="L58"/>
  <c r="G58"/>
  <c r="M58" s="1"/>
  <c r="O61"/>
  <c r="M61"/>
  <c r="L61"/>
  <c r="G61"/>
  <c r="L62"/>
  <c r="G62"/>
  <c r="M62" s="1"/>
  <c r="L64"/>
  <c r="G64"/>
  <c r="M64" s="1"/>
  <c r="L59"/>
  <c r="G59"/>
  <c r="M59" s="1"/>
  <c r="L65"/>
  <c r="G65"/>
  <c r="M65" s="1"/>
  <c r="L67"/>
  <c r="H67"/>
  <c r="G67"/>
  <c r="M67" s="1"/>
  <c r="C67"/>
  <c r="L66"/>
  <c r="G66"/>
  <c r="M66" s="1"/>
  <c r="L60"/>
  <c r="G60"/>
  <c r="M60" s="1"/>
  <c r="L56" i="27"/>
  <c r="G56"/>
  <c r="M56" s="1"/>
  <c r="O63"/>
  <c r="L63"/>
  <c r="H63"/>
  <c r="C63"/>
  <c r="G63" s="1"/>
  <c r="M63" s="1"/>
  <c r="L57"/>
  <c r="G57"/>
  <c r="M57" s="1"/>
  <c r="L58"/>
  <c r="G58"/>
  <c r="M58" s="1"/>
  <c r="O61"/>
  <c r="M61"/>
  <c r="L61"/>
  <c r="G61"/>
  <c r="D55"/>
  <c r="E55"/>
  <c r="F55"/>
  <c r="H55"/>
  <c r="I55"/>
  <c r="J55"/>
  <c r="K55"/>
  <c r="N55"/>
  <c r="O55"/>
  <c r="P55"/>
  <c r="Q55"/>
  <c r="R55"/>
  <c r="S55"/>
  <c r="T55"/>
  <c r="B55"/>
  <c r="G59"/>
  <c r="L59"/>
  <c r="M59" s="1"/>
  <c r="G60"/>
  <c r="L60"/>
  <c r="M60"/>
  <c r="C62"/>
  <c r="G62"/>
  <c r="L62"/>
  <c r="M62"/>
  <c r="G64"/>
  <c r="M64" s="1"/>
  <c r="L64"/>
  <c r="G65"/>
  <c r="M65" s="1"/>
  <c r="L65"/>
  <c r="G66"/>
  <c r="L66"/>
  <c r="M66" s="1"/>
  <c r="C67"/>
  <c r="G67"/>
  <c r="L67"/>
  <c r="M67" s="1"/>
  <c r="C55" l="1"/>
  <c r="L55"/>
  <c r="G55"/>
  <c r="M55"/>
  <c r="L31" i="31" l="1"/>
  <c r="G31"/>
  <c r="M31" s="1"/>
  <c r="L40"/>
  <c r="G40"/>
  <c r="M40" s="1"/>
  <c r="L32"/>
  <c r="G32"/>
  <c r="M32" s="1"/>
  <c r="L39"/>
  <c r="G39"/>
  <c r="M39" s="1"/>
  <c r="L34"/>
  <c r="G34"/>
  <c r="M34" s="1"/>
  <c r="L41"/>
  <c r="G41"/>
  <c r="M41" s="1"/>
  <c r="L38"/>
  <c r="G38"/>
  <c r="M38" s="1"/>
  <c r="L35"/>
  <c r="G35"/>
  <c r="M35" s="1"/>
  <c r="L33"/>
  <c r="G33"/>
  <c r="M33" s="1"/>
  <c r="L42"/>
  <c r="G42"/>
  <c r="M42" s="1"/>
  <c r="L36"/>
  <c r="G36"/>
  <c r="M36" s="1"/>
  <c r="L30"/>
  <c r="G30"/>
  <c r="M30" s="1"/>
  <c r="L31" i="27"/>
  <c r="G31"/>
  <c r="M31" s="1"/>
  <c r="L40"/>
  <c r="G40"/>
  <c r="M40" s="1"/>
  <c r="L32"/>
  <c r="G32"/>
  <c r="M32" s="1"/>
  <c r="L39"/>
  <c r="G39"/>
  <c r="M39" s="1"/>
  <c r="L34"/>
  <c r="G34"/>
  <c r="M34" s="1"/>
  <c r="L41"/>
  <c r="G41"/>
  <c r="M41" s="1"/>
  <c r="L38"/>
  <c r="G38"/>
  <c r="M38" s="1"/>
  <c r="P35"/>
  <c r="O35"/>
  <c r="M35"/>
  <c r="L35"/>
  <c r="G35"/>
  <c r="L30"/>
  <c r="G30"/>
  <c r="M30" s="1"/>
  <c r="L33"/>
  <c r="G33"/>
  <c r="M33" s="1"/>
  <c r="L42"/>
  <c r="G42"/>
  <c r="M42" s="1"/>
  <c r="M36"/>
  <c r="L36"/>
  <c r="G36"/>
  <c r="L50" i="31" l="1"/>
  <c r="G50"/>
  <c r="M50" s="1"/>
  <c r="L52"/>
  <c r="G52"/>
  <c r="M52" s="1"/>
  <c r="L53"/>
  <c r="G53"/>
  <c r="M53" s="1"/>
  <c r="L51"/>
  <c r="G51"/>
  <c r="M51" s="1"/>
  <c r="L47"/>
  <c r="G47"/>
  <c r="M47" s="1"/>
  <c r="L46"/>
  <c r="G46"/>
  <c r="M46" s="1"/>
  <c r="L45"/>
  <c r="G45"/>
  <c r="M45" s="1"/>
  <c r="L49"/>
  <c r="G49"/>
  <c r="M49" s="1"/>
  <c r="L48"/>
  <c r="G48"/>
  <c r="M48" s="1"/>
  <c r="M44"/>
  <c r="L44"/>
  <c r="G44"/>
  <c r="L54"/>
  <c r="G54"/>
  <c r="M54" s="1"/>
  <c r="L50" i="27"/>
  <c r="G50"/>
  <c r="M50" s="1"/>
  <c r="L52"/>
  <c r="G52"/>
  <c r="M52" s="1"/>
  <c r="L53"/>
  <c r="G53"/>
  <c r="M53" s="1"/>
  <c r="L51"/>
  <c r="G51"/>
  <c r="M51" s="1"/>
  <c r="L47"/>
  <c r="G47"/>
  <c r="M47" s="1"/>
  <c r="L46"/>
  <c r="G46"/>
  <c r="M46" s="1"/>
  <c r="L45"/>
  <c r="G45"/>
  <c r="M45" s="1"/>
  <c r="L49"/>
  <c r="G49"/>
  <c r="M49" s="1"/>
  <c r="L48"/>
  <c r="G48"/>
  <c r="M48" s="1"/>
  <c r="L44"/>
  <c r="G44"/>
  <c r="M44" s="1"/>
  <c r="L54"/>
  <c r="G54"/>
  <c r="M54" s="1"/>
  <c r="N22" i="31" l="1"/>
  <c r="H22"/>
  <c r="L22" s="1"/>
  <c r="C22"/>
  <c r="G22" s="1"/>
  <c r="M22" s="1"/>
  <c r="N22" i="27"/>
  <c r="H22"/>
  <c r="L22" s="1"/>
  <c r="F22"/>
  <c r="C22"/>
  <c r="G22" s="1"/>
  <c r="L25" i="31"/>
  <c r="F25"/>
  <c r="G25" s="1"/>
  <c r="M25" s="1"/>
  <c r="C25"/>
  <c r="L25" i="27"/>
  <c r="C25"/>
  <c r="G25" s="1"/>
  <c r="L21" i="31"/>
  <c r="H21"/>
  <c r="G21"/>
  <c r="M21" s="1"/>
  <c r="C21"/>
  <c r="L21" i="27"/>
  <c r="H21"/>
  <c r="G21"/>
  <c r="M21" s="1"/>
  <c r="C21"/>
  <c r="L26" i="31"/>
  <c r="C26"/>
  <c r="G26" s="1"/>
  <c r="M26" s="1"/>
  <c r="O26" i="27"/>
  <c r="L26"/>
  <c r="G26"/>
  <c r="M26" s="1"/>
  <c r="C26"/>
  <c r="L28" i="31"/>
  <c r="C28"/>
  <c r="G28" s="1"/>
  <c r="M28" s="1"/>
  <c r="H28" i="27"/>
  <c r="L28" s="1"/>
  <c r="G28"/>
  <c r="M28" s="1"/>
  <c r="C28"/>
  <c r="O24" i="31"/>
  <c r="L24"/>
  <c r="G24"/>
  <c r="M24" s="1"/>
  <c r="C24"/>
  <c r="O24" i="27"/>
  <c r="L24"/>
  <c r="G24"/>
  <c r="M24" s="1"/>
  <c r="C24"/>
  <c r="Q23" i="31"/>
  <c r="O23"/>
  <c r="N23"/>
  <c r="H23"/>
  <c r="L23" s="1"/>
  <c r="G23"/>
  <c r="C23"/>
  <c r="R23" i="27"/>
  <c r="P23"/>
  <c r="O23"/>
  <c r="H23"/>
  <c r="L23" s="1"/>
  <c r="G23"/>
  <c r="C23"/>
  <c r="L27" i="31"/>
  <c r="K27"/>
  <c r="H27"/>
  <c r="F27"/>
  <c r="C27"/>
  <c r="G27" s="1"/>
  <c r="M27" s="1"/>
  <c r="L27" i="27"/>
  <c r="K27"/>
  <c r="H27"/>
  <c r="F27"/>
  <c r="C27"/>
  <c r="G27" s="1"/>
  <c r="C19" i="30"/>
  <c r="D19"/>
  <c r="E19"/>
  <c r="F19"/>
  <c r="H19"/>
  <c r="I19"/>
  <c r="J19"/>
  <c r="K19"/>
  <c r="N19"/>
  <c r="O19"/>
  <c r="P19"/>
  <c r="Q19"/>
  <c r="R19"/>
  <c r="S19"/>
  <c r="T19"/>
  <c r="B19"/>
  <c r="L19" i="31"/>
  <c r="G19"/>
  <c r="M19" s="1"/>
  <c r="L19" i="27"/>
  <c r="L19" i="30" s="1"/>
  <c r="G19" i="27"/>
  <c r="M19" s="1"/>
  <c r="M19" i="30" s="1"/>
  <c r="C18"/>
  <c r="D18"/>
  <c r="E18"/>
  <c r="F18"/>
  <c r="H18"/>
  <c r="I18"/>
  <c r="J18"/>
  <c r="K18"/>
  <c r="N18"/>
  <c r="O18"/>
  <c r="P18"/>
  <c r="Q18"/>
  <c r="R18"/>
  <c r="S18"/>
  <c r="T18"/>
  <c r="B18"/>
  <c r="L18" i="31"/>
  <c r="M18" s="1"/>
  <c r="G18"/>
  <c r="L18" i="27"/>
  <c r="L18" i="30" s="1"/>
  <c r="G18" i="27"/>
  <c r="E7" i="30"/>
  <c r="E8"/>
  <c r="E9"/>
  <c r="E10"/>
  <c r="E11"/>
  <c r="E12"/>
  <c r="E13"/>
  <c r="E14"/>
  <c r="E15"/>
  <c r="D7"/>
  <c r="D8"/>
  <c r="D9"/>
  <c r="D10"/>
  <c r="D11"/>
  <c r="D12"/>
  <c r="D13"/>
  <c r="D14"/>
  <c r="C7"/>
  <c r="C8"/>
  <c r="C9"/>
  <c r="C10"/>
  <c r="C11"/>
  <c r="C12"/>
  <c r="C13"/>
  <c r="C14"/>
  <c r="C6"/>
  <c r="D6"/>
  <c r="E6"/>
  <c r="F6"/>
  <c r="H6"/>
  <c r="I6"/>
  <c r="J6"/>
  <c r="K6"/>
  <c r="N6"/>
  <c r="O6"/>
  <c r="P6"/>
  <c r="Q6"/>
  <c r="R6"/>
  <c r="S6"/>
  <c r="T6"/>
  <c r="B7"/>
  <c r="B8"/>
  <c r="B9"/>
  <c r="B10"/>
  <c r="B11"/>
  <c r="B12"/>
  <c r="B13"/>
  <c r="B14"/>
  <c r="B15"/>
  <c r="B6"/>
  <c r="C17"/>
  <c r="D17"/>
  <c r="E17"/>
  <c r="B17"/>
  <c r="H17"/>
  <c r="I17"/>
  <c r="J17"/>
  <c r="K17"/>
  <c r="F17"/>
  <c r="N17"/>
  <c r="O17"/>
  <c r="P17"/>
  <c r="Q17"/>
  <c r="R17"/>
  <c r="S17"/>
  <c r="T17"/>
  <c r="L17" i="31"/>
  <c r="G17"/>
  <c r="L17" i="27"/>
  <c r="L17" i="30" s="1"/>
  <c r="G17" i="27"/>
  <c r="C16" i="30"/>
  <c r="D16"/>
  <c r="E16"/>
  <c r="F16"/>
  <c r="H16"/>
  <c r="I16"/>
  <c r="J16"/>
  <c r="K16"/>
  <c r="N16"/>
  <c r="O16"/>
  <c r="P16"/>
  <c r="Q16"/>
  <c r="R16"/>
  <c r="S16"/>
  <c r="T16"/>
  <c r="B16"/>
  <c r="L16" i="31"/>
  <c r="G16"/>
  <c r="M16" s="1"/>
  <c r="L16" i="27"/>
  <c r="L16" i="30" s="1"/>
  <c r="G16" i="27"/>
  <c r="M16" s="1"/>
  <c r="M16" i="30" s="1"/>
  <c r="L15" i="31"/>
  <c r="M15" s="1"/>
  <c r="F15" i="30" s="1"/>
  <c r="G15" i="31"/>
  <c r="L15" i="27"/>
  <c r="G15"/>
  <c r="L14" i="31"/>
  <c r="G14"/>
  <c r="M14" i="27"/>
  <c r="L14"/>
  <c r="G14"/>
  <c r="K13" i="30"/>
  <c r="L13" i="31"/>
  <c r="G13"/>
  <c r="L13" i="27"/>
  <c r="G13"/>
  <c r="L12" i="31"/>
  <c r="G12"/>
  <c r="M12" s="1"/>
  <c r="F12" i="30" s="1"/>
  <c r="L12" i="27"/>
  <c r="G12"/>
  <c r="L11" i="31"/>
  <c r="G11"/>
  <c r="M11" s="1"/>
  <c r="F11" i="30" s="1"/>
  <c r="L11" i="27"/>
  <c r="M11" s="1"/>
  <c r="M11" i="30" s="1"/>
  <c r="G11" i="27"/>
  <c r="F7" i="30"/>
  <c r="H7"/>
  <c r="I7"/>
  <c r="J7"/>
  <c r="K7"/>
  <c r="N7"/>
  <c r="O7"/>
  <c r="P7"/>
  <c r="Q7"/>
  <c r="R7"/>
  <c r="S7"/>
  <c r="T7"/>
  <c r="F8"/>
  <c r="H8"/>
  <c r="I8"/>
  <c r="J8"/>
  <c r="K8"/>
  <c r="N8"/>
  <c r="O8"/>
  <c r="P8"/>
  <c r="Q8"/>
  <c r="R8"/>
  <c r="S8"/>
  <c r="T8"/>
  <c r="F9"/>
  <c r="H9"/>
  <c r="I9"/>
  <c r="J9"/>
  <c r="K9"/>
  <c r="N9"/>
  <c r="O9"/>
  <c r="P9"/>
  <c r="Q9"/>
  <c r="R9"/>
  <c r="S9"/>
  <c r="T9"/>
  <c r="F10"/>
  <c r="H10"/>
  <c r="I10"/>
  <c r="J10"/>
  <c r="K10"/>
  <c r="N10"/>
  <c r="O10"/>
  <c r="P10"/>
  <c r="Q10"/>
  <c r="R10"/>
  <c r="S10"/>
  <c r="T10"/>
  <c r="L10" i="31"/>
  <c r="G10"/>
  <c r="M10" s="1"/>
  <c r="L10" i="27"/>
  <c r="L10" i="30" s="1"/>
  <c r="G10" i="27"/>
  <c r="L9" i="31"/>
  <c r="G9"/>
  <c r="M9" s="1"/>
  <c r="L9" i="27"/>
  <c r="L9" i="30" s="1"/>
  <c r="G9" i="27"/>
  <c r="L8" i="31"/>
  <c r="L8" i="30" s="1"/>
  <c r="G8" i="31"/>
  <c r="M8" s="1"/>
  <c r="L8" i="27"/>
  <c r="G8"/>
  <c r="M8" s="1"/>
  <c r="M7" i="31"/>
  <c r="L7"/>
  <c r="G7"/>
  <c r="L7" i="27"/>
  <c r="G7"/>
  <c r="G7" i="30" s="1"/>
  <c r="G11"/>
  <c r="H11"/>
  <c r="I11"/>
  <c r="J11"/>
  <c r="K11"/>
  <c r="L11"/>
  <c r="N11"/>
  <c r="O11"/>
  <c r="P11"/>
  <c r="Q11"/>
  <c r="R11"/>
  <c r="S11"/>
  <c r="T11"/>
  <c r="G12"/>
  <c r="H12"/>
  <c r="I12"/>
  <c r="J12"/>
  <c r="K12"/>
  <c r="L12"/>
  <c r="N12"/>
  <c r="O12"/>
  <c r="P12"/>
  <c r="Q12"/>
  <c r="R12"/>
  <c r="S12"/>
  <c r="T12"/>
  <c r="G13"/>
  <c r="H13"/>
  <c r="I13"/>
  <c r="J13"/>
  <c r="L13"/>
  <c r="N13"/>
  <c r="O13"/>
  <c r="P13"/>
  <c r="Q13"/>
  <c r="R13"/>
  <c r="S13"/>
  <c r="T13"/>
  <c r="G14"/>
  <c r="H14"/>
  <c r="I14"/>
  <c r="J14"/>
  <c r="K14"/>
  <c r="L14"/>
  <c r="M14"/>
  <c r="N14"/>
  <c r="O14"/>
  <c r="P14"/>
  <c r="Q14"/>
  <c r="R14"/>
  <c r="S14"/>
  <c r="T14"/>
  <c r="C15"/>
  <c r="D15"/>
  <c r="G15"/>
  <c r="H15"/>
  <c r="I15"/>
  <c r="J15"/>
  <c r="K15"/>
  <c r="L15"/>
  <c r="N15"/>
  <c r="O15"/>
  <c r="P15"/>
  <c r="Q15"/>
  <c r="R15"/>
  <c r="S15"/>
  <c r="T15"/>
  <c r="L6" i="31"/>
  <c r="G6"/>
  <c r="L6" i="27"/>
  <c r="L6" i="30" s="1"/>
  <c r="G6" i="27"/>
  <c r="G6" i="30" s="1"/>
  <c r="N79" l="1"/>
  <c r="D79"/>
  <c r="H79"/>
  <c r="P79"/>
  <c r="T79"/>
  <c r="F79"/>
  <c r="M22" i="27"/>
  <c r="M25"/>
  <c r="M23" i="31"/>
  <c r="M23" i="27"/>
  <c r="M27"/>
  <c r="E79" i="30"/>
  <c r="I79"/>
  <c r="B79"/>
  <c r="J79"/>
  <c r="R79"/>
  <c r="M8"/>
  <c r="M7" i="27"/>
  <c r="M7" i="30" s="1"/>
  <c r="G8"/>
  <c r="G19"/>
  <c r="M13" i="31"/>
  <c r="F13" i="30" s="1"/>
  <c r="M15" i="27"/>
  <c r="M15" i="30" s="1"/>
  <c r="M17" i="27"/>
  <c r="M18"/>
  <c r="M18" i="30" s="1"/>
  <c r="G10"/>
  <c r="L7"/>
  <c r="G16"/>
  <c r="M6" i="31"/>
  <c r="M5" s="1"/>
  <c r="M6" i="27"/>
  <c r="M6" i="30" s="1"/>
  <c r="C79"/>
  <c r="K79"/>
  <c r="O79"/>
  <c r="S79"/>
  <c r="M9" i="27"/>
  <c r="M9" i="30" s="1"/>
  <c r="M10" i="27"/>
  <c r="M10" i="30" s="1"/>
  <c r="G9"/>
  <c r="M12" i="27"/>
  <c r="M12" i="30" s="1"/>
  <c r="M13" i="27"/>
  <c r="M13" i="30" s="1"/>
  <c r="M14" i="31"/>
  <c r="F14" i="30" s="1"/>
  <c r="M17" i="31"/>
  <c r="G17" i="30"/>
  <c r="G18"/>
  <c r="Q79"/>
  <c r="B5"/>
  <c r="T79" i="31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20"/>
  <c r="S20"/>
  <c r="R20"/>
  <c r="Q20"/>
  <c r="P20"/>
  <c r="O20"/>
  <c r="N20"/>
  <c r="M20"/>
  <c r="L20"/>
  <c r="K20"/>
  <c r="J20"/>
  <c r="I20"/>
  <c r="H20"/>
  <c r="F20"/>
  <c r="E20"/>
  <c r="D20"/>
  <c r="C20"/>
  <c r="B20"/>
  <c r="T5"/>
  <c r="S5"/>
  <c r="R5"/>
  <c r="Q5"/>
  <c r="P5"/>
  <c r="O5"/>
  <c r="N5"/>
  <c r="L5"/>
  <c r="K5"/>
  <c r="J5"/>
  <c r="I5"/>
  <c r="H5"/>
  <c r="G5"/>
  <c r="F5"/>
  <c r="E5"/>
  <c r="D5"/>
  <c r="C5"/>
  <c r="B5"/>
  <c r="T68" i="30"/>
  <c r="S68"/>
  <c r="R68"/>
  <c r="Q68"/>
  <c r="P68"/>
  <c r="O68"/>
  <c r="N68"/>
  <c r="K68"/>
  <c r="J68"/>
  <c r="I68"/>
  <c r="H68"/>
  <c r="L68" s="1"/>
  <c r="F68"/>
  <c r="E68"/>
  <c r="D68"/>
  <c r="C68"/>
  <c r="B68"/>
  <c r="T43"/>
  <c r="S43"/>
  <c r="R43"/>
  <c r="Q43"/>
  <c r="P43"/>
  <c r="O43"/>
  <c r="N43"/>
  <c r="K43"/>
  <c r="J43"/>
  <c r="I43"/>
  <c r="H43"/>
  <c r="L43" s="1"/>
  <c r="F43"/>
  <c r="E43"/>
  <c r="D43"/>
  <c r="C43"/>
  <c r="B43"/>
  <c r="T29"/>
  <c r="S29"/>
  <c r="R29"/>
  <c r="Q29"/>
  <c r="P29"/>
  <c r="O29"/>
  <c r="N29"/>
  <c r="K29"/>
  <c r="J29"/>
  <c r="I29"/>
  <c r="H29"/>
  <c r="L29" s="1"/>
  <c r="F29"/>
  <c r="E29"/>
  <c r="D29"/>
  <c r="C29"/>
  <c r="B29"/>
  <c r="S20"/>
  <c r="R20"/>
  <c r="Q20"/>
  <c r="P20"/>
  <c r="O20"/>
  <c r="N20"/>
  <c r="K20"/>
  <c r="J20"/>
  <c r="I20"/>
  <c r="H20"/>
  <c r="F20"/>
  <c r="E20"/>
  <c r="D20"/>
  <c r="C20"/>
  <c r="B20"/>
  <c r="T5"/>
  <c r="S5"/>
  <c r="R5"/>
  <c r="Q5"/>
  <c r="P5"/>
  <c r="O5"/>
  <c r="N5"/>
  <c r="K5"/>
  <c r="J5"/>
  <c r="I5"/>
  <c r="H5"/>
  <c r="E5"/>
  <c r="D5"/>
  <c r="C5"/>
  <c r="C79" i="27"/>
  <c r="D79"/>
  <c r="E79"/>
  <c r="F79"/>
  <c r="G79"/>
  <c r="H79"/>
  <c r="I79"/>
  <c r="J79"/>
  <c r="K79"/>
  <c r="L79"/>
  <c r="M79"/>
  <c r="N79"/>
  <c r="O79"/>
  <c r="P79"/>
  <c r="Q79"/>
  <c r="R79"/>
  <c r="S79"/>
  <c r="T79"/>
  <c r="B79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B43"/>
  <c r="F29"/>
  <c r="B29"/>
  <c r="C29"/>
  <c r="D29"/>
  <c r="E29"/>
  <c r="G29"/>
  <c r="H29"/>
  <c r="I29"/>
  <c r="J29"/>
  <c r="K29"/>
  <c r="L29"/>
  <c r="M29"/>
  <c r="N29"/>
  <c r="O29"/>
  <c r="P29"/>
  <c r="Q29"/>
  <c r="R29"/>
  <c r="S29"/>
  <c r="T29"/>
  <c r="C20"/>
  <c r="D20"/>
  <c r="E20"/>
  <c r="F20"/>
  <c r="G20"/>
  <c r="H20"/>
  <c r="I20"/>
  <c r="J20"/>
  <c r="K20"/>
  <c r="B20"/>
  <c r="M20"/>
  <c r="N20"/>
  <c r="O20"/>
  <c r="P20"/>
  <c r="Q20"/>
  <c r="R20"/>
  <c r="S20"/>
  <c r="T20"/>
  <c r="L20"/>
  <c r="T5"/>
  <c r="C5"/>
  <c r="D5"/>
  <c r="E5"/>
  <c r="F5"/>
  <c r="G5"/>
  <c r="H5"/>
  <c r="I5"/>
  <c r="J5"/>
  <c r="K5"/>
  <c r="L5"/>
  <c r="M5"/>
  <c r="N5"/>
  <c r="O5"/>
  <c r="P5"/>
  <c r="Q5"/>
  <c r="R5"/>
  <c r="S5"/>
  <c r="B5"/>
  <c r="G68" i="30" l="1"/>
  <c r="M68" s="1"/>
  <c r="G43"/>
  <c r="M43" s="1"/>
  <c r="G29"/>
  <c r="M29" s="1"/>
  <c r="H4"/>
  <c r="L20"/>
  <c r="G20"/>
  <c r="Q4" i="27"/>
  <c r="F4" i="31"/>
  <c r="M4" i="27"/>
  <c r="P4"/>
  <c r="C4" i="31"/>
  <c r="G4"/>
  <c r="K4"/>
  <c r="N4"/>
  <c r="M4"/>
  <c r="O4"/>
  <c r="S4"/>
  <c r="J4"/>
  <c r="I4" i="27"/>
  <c r="E4"/>
  <c r="F5" i="30"/>
  <c r="R4" i="27"/>
  <c r="N4"/>
  <c r="J4"/>
  <c r="F4"/>
  <c r="T4"/>
  <c r="B4" i="31"/>
  <c r="R4"/>
  <c r="S4" i="27"/>
  <c r="O4"/>
  <c r="K4"/>
  <c r="G4"/>
  <c r="C4"/>
  <c r="E4" i="31"/>
  <c r="I4"/>
  <c r="Q4"/>
  <c r="M17" i="30"/>
  <c r="B4" i="27"/>
  <c r="L4"/>
  <c r="H4"/>
  <c r="D4"/>
  <c r="D4" i="31"/>
  <c r="H4"/>
  <c r="L4"/>
  <c r="P4"/>
  <c r="T4"/>
  <c r="B55" i="30"/>
  <c r="B4" s="1"/>
  <c r="T55"/>
  <c r="T4" s="1"/>
  <c r="Q55"/>
  <c r="Q4" s="1"/>
  <c r="I4"/>
  <c r="H55"/>
  <c r="J55"/>
  <c r="J4" s="1"/>
  <c r="O55"/>
  <c r="O4" s="1"/>
  <c r="I55"/>
  <c r="P55"/>
  <c r="P4" s="1"/>
  <c r="E55"/>
  <c r="E4" s="1"/>
  <c r="D55"/>
  <c r="D4" s="1"/>
  <c r="S55"/>
  <c r="S4" s="1"/>
  <c r="F55"/>
  <c r="N55"/>
  <c r="N4" s="1"/>
  <c r="K55"/>
  <c r="K4" s="1"/>
  <c r="C55"/>
  <c r="R55"/>
  <c r="R4" s="1"/>
  <c r="M20" l="1"/>
  <c r="L4"/>
  <c r="C4"/>
  <c r="G55"/>
  <c r="F4"/>
  <c r="G4" l="1"/>
  <c r="M4" s="1"/>
</calcChain>
</file>

<file path=xl/sharedStrings.xml><?xml version="1.0" encoding="utf-8"?>
<sst xmlns="http://schemas.openxmlformats.org/spreadsheetml/2006/main" count="457" uniqueCount="122">
  <si>
    <t>1 Province 1</t>
  </si>
  <si>
    <t>101 TAPLEJUNG</t>
  </si>
  <si>
    <t>102 SANKHUWASABHA</t>
  </si>
  <si>
    <t>103 SOLUKHUMBU</t>
  </si>
  <si>
    <t>104 OKHALDHUNGA</t>
  </si>
  <si>
    <t>105 KHOTANG</t>
  </si>
  <si>
    <t>106 BHOJPUR</t>
  </si>
  <si>
    <t>107 DHANKUTA</t>
  </si>
  <si>
    <t>108 TERHATHUM</t>
  </si>
  <si>
    <t>109 PANCHTHAR</t>
  </si>
  <si>
    <t>110 ILAM</t>
  </si>
  <si>
    <t>111 JHAPA</t>
  </si>
  <si>
    <t>112 MORANG</t>
  </si>
  <si>
    <t>113 SUNSARI</t>
  </si>
  <si>
    <t>114 UDAYAPUR</t>
  </si>
  <si>
    <t>2 Province 2</t>
  </si>
  <si>
    <t>201 SAPTARI</t>
  </si>
  <si>
    <t>202 SIRAHA</t>
  </si>
  <si>
    <t>203 DHANUSA</t>
  </si>
  <si>
    <t>204 MAHOTTARI</t>
  </si>
  <si>
    <t>205 SARLAHI</t>
  </si>
  <si>
    <t>206 RAUTAHAT</t>
  </si>
  <si>
    <t>207 BARA</t>
  </si>
  <si>
    <t>208 PARSA</t>
  </si>
  <si>
    <t>301 DOLAKHA</t>
  </si>
  <si>
    <t>302 SINDHUPALCHOK</t>
  </si>
  <si>
    <t>303 RASUWA</t>
  </si>
  <si>
    <t>304 DHADING</t>
  </si>
  <si>
    <t>305 NUWAKOT</t>
  </si>
  <si>
    <t>306 KATHMANDU</t>
  </si>
  <si>
    <t>307 BHAKTAPUR</t>
  </si>
  <si>
    <t>308 LALITPUR</t>
  </si>
  <si>
    <t>309 KAVREPALANCHOK</t>
  </si>
  <si>
    <t>310 RAMECHHAP</t>
  </si>
  <si>
    <t>311 SINDHULI</t>
  </si>
  <si>
    <t>312 MAKWANPUR</t>
  </si>
  <si>
    <t>313 CHITAWAN</t>
  </si>
  <si>
    <t>4 Gandaki Province</t>
  </si>
  <si>
    <t>401 GORKHA</t>
  </si>
  <si>
    <t>402 MANANG</t>
  </si>
  <si>
    <t>403 MUSTANG</t>
  </si>
  <si>
    <t>404 MYAGDI</t>
  </si>
  <si>
    <t>405 KASKI</t>
  </si>
  <si>
    <t>406 LAMJUNG</t>
  </si>
  <si>
    <t>407 TANAHU</t>
  </si>
  <si>
    <t>408 NAWALPARASI EAST</t>
  </si>
  <si>
    <t>409 SYANGJA</t>
  </si>
  <si>
    <t>410 PARBAT</t>
  </si>
  <si>
    <t>411 BAGLUNG</t>
  </si>
  <si>
    <t>5 Province 5</t>
  </si>
  <si>
    <t>501 RUKUM EAST</t>
  </si>
  <si>
    <t>502 ROLPA</t>
  </si>
  <si>
    <t>503 PYUTHAN</t>
  </si>
  <si>
    <t>504 GULMI</t>
  </si>
  <si>
    <t>505 ARGHAKHANCHI</t>
  </si>
  <si>
    <t>506 PALPA</t>
  </si>
  <si>
    <t>507 NAWALPARASI WEST</t>
  </si>
  <si>
    <t>508 RUPANDEHI</t>
  </si>
  <si>
    <t>509 KAPILBASTU</t>
  </si>
  <si>
    <t>510 DANG</t>
  </si>
  <si>
    <t>511 BANKE</t>
  </si>
  <si>
    <t>512 BARDIYA</t>
  </si>
  <si>
    <t>6 Karnali Province</t>
  </si>
  <si>
    <t>601 DOLPA</t>
  </si>
  <si>
    <t>602 MUGU</t>
  </si>
  <si>
    <t>603 HUMLA</t>
  </si>
  <si>
    <t>604 JUMLA</t>
  </si>
  <si>
    <t>605 KALIKOT</t>
  </si>
  <si>
    <t>606 DAILEKH</t>
  </si>
  <si>
    <t>607 JAJARKOT</t>
  </si>
  <si>
    <t>608 RUKUM WEST</t>
  </si>
  <si>
    <t>609 SALYAN</t>
  </si>
  <si>
    <t>610 SURKHET</t>
  </si>
  <si>
    <t>7 Sudurpashchim Province</t>
  </si>
  <si>
    <t>701 BAJURA</t>
  </si>
  <si>
    <t>702 BAJHANG</t>
  </si>
  <si>
    <t>703 DARCHULA</t>
  </si>
  <si>
    <t>704 BAITADI</t>
  </si>
  <si>
    <t>705 DADELDHURA</t>
  </si>
  <si>
    <t>706 DOTI</t>
  </si>
  <si>
    <t>707 ACHHAM</t>
  </si>
  <si>
    <t>708 KAILALI</t>
  </si>
  <si>
    <t>709 KANCHANPUR</t>
  </si>
  <si>
    <t>Nepal</t>
  </si>
  <si>
    <t xml:space="preserve">Analyzed Data: Leprosy </t>
  </si>
  <si>
    <t>District</t>
  </si>
  <si>
    <t>New Leprosy Case Detection Rate/100,000</t>
  </si>
  <si>
    <t>Leprosy Prevalence Rate/10,000</t>
  </si>
  <si>
    <t>MB  proportion among New registered Leprosy cases</t>
  </si>
  <si>
    <t>Child (&lt;=14 yrs) proportion among New registered Leprosy cases</t>
  </si>
  <si>
    <t>Female proportion among new Registered Leprosy Cases</t>
  </si>
  <si>
    <t>Disability G II proportion among new Registered Leprosy cases</t>
  </si>
  <si>
    <t>Defaulter proportion who started treatment of Leprosy</t>
  </si>
  <si>
    <t>Raw Data: Leprosy (1 of 3)</t>
  </si>
  <si>
    <t>MB Cases</t>
  </si>
  <si>
    <t>Patients at the End of Previous  Year</t>
  </si>
  <si>
    <t>New Cases</t>
  </si>
  <si>
    <t>Relapse</t>
  </si>
  <si>
    <t>Restart</t>
  </si>
  <si>
    <t>Transfer In</t>
  </si>
  <si>
    <t>Total Registered</t>
  </si>
  <si>
    <t>RFT</t>
  </si>
  <si>
    <t>Transfer Out</t>
  </si>
  <si>
    <t>Defaulter</t>
  </si>
  <si>
    <t>Other Deduction</t>
  </si>
  <si>
    <t>Total Deduction</t>
  </si>
  <si>
    <t>Pts. At end</t>
  </si>
  <si>
    <t>Child Patient at the end of this year</t>
  </si>
  <si>
    <t>Smear done</t>
  </si>
  <si>
    <t>Smear positive</t>
  </si>
  <si>
    <t>Raw Data: Leprosy (2 of 3)</t>
  </si>
  <si>
    <t>PB Cases</t>
  </si>
  <si>
    <t>Raw Data: Leprosy (3 of 3)</t>
  </si>
  <si>
    <t xml:space="preserve">Total Leprosy Cases (MB+PB) </t>
  </si>
  <si>
    <t>New Child Case</t>
  </si>
  <si>
    <t>Grade 2 Disability among new</t>
  </si>
  <si>
    <t>G2D Child among new</t>
  </si>
  <si>
    <t>Female among new</t>
  </si>
  <si>
    <t xml:space="preserve">3 Bagmati Province </t>
  </si>
  <si>
    <t>G2D Rate 
(Per Million Population)</t>
  </si>
  <si>
    <t>Proportion of Child G2D among New</t>
  </si>
  <si>
    <t>-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</si>
</sst>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0"/>
    <numFmt numFmtId="171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</font>
    <font>
      <sz val="11"/>
      <name val="Cambria"/>
      <family val="1"/>
    </font>
    <font>
      <sz val="12"/>
      <name val="Cambria"/>
      <family val="1"/>
    </font>
    <font>
      <sz val="11"/>
      <name val="Arial"/>
      <family val="2"/>
    </font>
    <font>
      <sz val="12"/>
      <color theme="1"/>
      <name val="Cambria"/>
      <family val="1"/>
    </font>
    <font>
      <i/>
      <sz val="12"/>
      <name val="Cambria"/>
      <family val="1"/>
      <scheme val="maj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6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1" fillId="0" borderId="0" xfId="2"/>
    <xf numFmtId="0" fontId="8" fillId="0" borderId="0" xfId="2" applyFont="1"/>
    <xf numFmtId="0" fontId="10" fillId="4" borderId="2" xfId="2" applyFont="1" applyFill="1" applyBorder="1" applyAlignment="1">
      <alignment horizontal="right" wrapText="1"/>
    </xf>
    <xf numFmtId="0" fontId="3" fillId="4" borderId="2" xfId="2" applyFont="1" applyFill="1" applyBorder="1" applyAlignment="1">
      <alignment horizontal="right" wrapText="1"/>
    </xf>
    <xf numFmtId="0" fontId="2" fillId="0" borderId="0" xfId="2" applyFont="1"/>
    <xf numFmtId="0" fontId="1" fillId="0" borderId="2" xfId="2" applyBorder="1"/>
    <xf numFmtId="0" fontId="3" fillId="4" borderId="2" xfId="2" applyFont="1" applyFill="1" applyBorder="1" applyAlignment="1">
      <alignment horizontal="right"/>
    </xf>
    <xf numFmtId="43" fontId="3" fillId="4" borderId="2" xfId="2" applyNumberFormat="1" applyFont="1" applyFill="1" applyBorder="1" applyAlignment="1">
      <alignment vertical="center"/>
    </xf>
    <xf numFmtId="43" fontId="1" fillId="0" borderId="2" xfId="2" applyNumberFormat="1" applyBorder="1" applyAlignment="1">
      <alignment vertical="center"/>
    </xf>
    <xf numFmtId="0" fontId="3" fillId="4" borderId="2" xfId="2" applyFont="1" applyFill="1" applyBorder="1" applyAlignment="1">
      <alignment shrinkToFit="1"/>
    </xf>
    <xf numFmtId="43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vertical="center" textRotation="90" wrapText="1"/>
    </xf>
    <xf numFmtId="0" fontId="3" fillId="4" borderId="2" xfId="2" applyFont="1" applyFill="1" applyBorder="1" applyAlignment="1">
      <alignment horizontal="center" wrapText="1"/>
    </xf>
    <xf numFmtId="0" fontId="3" fillId="0" borderId="0" xfId="2" applyFont="1" applyAlignment="1">
      <alignment textRotation="90" wrapText="1"/>
    </xf>
    <xf numFmtId="0" fontId="3" fillId="0" borderId="0" xfId="2" applyFont="1"/>
    <xf numFmtId="0" fontId="1" fillId="0" borderId="0" xfId="2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1" fillId="0" borderId="2" xfId="3" applyFont="1" applyBorder="1" applyAlignment="1" applyProtection="1">
      <alignment horizontal="center" vertical="center" wrapText="1"/>
      <protection locked="0"/>
    </xf>
    <xf numFmtId="0" fontId="1" fillId="0" borderId="2" xfId="2" applyBorder="1" applyAlignment="1">
      <alignment horizontal="left" textRotation="90" wrapText="1"/>
    </xf>
    <xf numFmtId="0" fontId="0" fillId="3" borderId="2" xfId="2" applyFont="1" applyFill="1" applyBorder="1" applyAlignment="1">
      <alignment horizontal="left" textRotation="90" wrapText="1"/>
    </xf>
    <xf numFmtId="0" fontId="1" fillId="0" borderId="2" xfId="2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" fillId="0" borderId="2" xfId="2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" fillId="0" borderId="2" xfId="2" applyBorder="1" applyAlignment="1">
      <alignment horizontal="center"/>
    </xf>
    <xf numFmtId="0" fontId="19" fillId="0" borderId="2" xfId="12" applyFont="1" applyFill="1" applyBorder="1" applyAlignment="1">
      <alignment horizontal="left" textRotation="90" wrapText="1"/>
    </xf>
    <xf numFmtId="0" fontId="19" fillId="0" borderId="2" xfId="0" applyNumberFormat="1" applyFont="1" applyFill="1" applyBorder="1" applyAlignment="1" applyProtection="1">
      <alignment horizontal="left" textRotation="90" wrapText="1"/>
    </xf>
    <xf numFmtId="0" fontId="18" fillId="5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0" fillId="6" borderId="2" xfId="0" applyFill="1" applyBorder="1"/>
    <xf numFmtId="0" fontId="0" fillId="7" borderId="2" xfId="0" applyFill="1" applyBorder="1"/>
    <xf numFmtId="2" fontId="1" fillId="0" borderId="2" xfId="2" applyNumberFormat="1" applyBorder="1"/>
    <xf numFmtId="0" fontId="9" fillId="0" borderId="3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1" fillId="0" borderId="2" xfId="2" applyBorder="1" applyAlignment="1">
      <alignment horizontal="center" vertical="center" wrapText="1"/>
    </xf>
    <xf numFmtId="0" fontId="1" fillId="0" borderId="4" xfId="2" applyBorder="1" applyAlignment="1">
      <alignment horizontal="center"/>
    </xf>
    <xf numFmtId="0" fontId="1" fillId="0" borderId="3" xfId="2" applyBorder="1" applyAlignment="1">
      <alignment horizontal="center"/>
    </xf>
    <xf numFmtId="0" fontId="0" fillId="0" borderId="2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0" fillId="0" borderId="4" xfId="2" applyFont="1" applyBorder="1" applyAlignment="1">
      <alignment horizontal="center"/>
    </xf>
    <xf numFmtId="0" fontId="0" fillId="0" borderId="3" xfId="2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 readingOrder="1"/>
    </xf>
    <xf numFmtId="169" fontId="1" fillId="4" borderId="2" xfId="2" applyNumberFormat="1" applyFill="1" applyBorder="1"/>
    <xf numFmtId="2" fontId="1" fillId="4" borderId="2" xfId="2" applyNumberFormat="1" applyFill="1" applyBorder="1" applyAlignment="1">
      <alignment vertical="center"/>
    </xf>
    <xf numFmtId="2" fontId="1" fillId="4" borderId="2" xfId="2" applyNumberFormat="1" applyFill="1" applyBorder="1"/>
    <xf numFmtId="43" fontId="13" fillId="0" borderId="2" xfId="0" applyNumberFormat="1" applyFont="1" applyFill="1" applyBorder="1"/>
    <xf numFmtId="43" fontId="23" fillId="4" borderId="2" xfId="0" applyNumberFormat="1" applyFont="1" applyFill="1" applyBorder="1" applyAlignment="1">
      <alignment horizontal="center" vertical="center"/>
    </xf>
    <xf numFmtId="43" fontId="22" fillId="4" borderId="2" xfId="0" applyNumberFormat="1" applyFont="1" applyFill="1" applyBorder="1" applyAlignment="1">
      <alignment horizontal="center" vertical="center"/>
    </xf>
    <xf numFmtId="2" fontId="1" fillId="0" borderId="2" xfId="2" applyNumberFormat="1" applyBorder="1" applyAlignment="1">
      <alignment horizontal="center"/>
    </xf>
    <xf numFmtId="2" fontId="1" fillId="4" borderId="2" xfId="2" applyNumberFormat="1" applyFill="1" applyBorder="1" applyAlignment="1">
      <alignment horizontal="center"/>
    </xf>
    <xf numFmtId="2" fontId="1" fillId="4" borderId="2" xfId="1" applyNumberFormat="1" applyFill="1" applyBorder="1" applyAlignment="1">
      <alignment vertical="center"/>
    </xf>
    <xf numFmtId="2" fontId="1" fillId="4" borderId="8" xfId="1" applyNumberFormat="1" applyFill="1" applyBorder="1" applyAlignment="1">
      <alignment vertical="center"/>
    </xf>
    <xf numFmtId="43" fontId="18" fillId="0" borderId="2" xfId="1" applyNumberFormat="1" applyFont="1" applyBorder="1" applyAlignment="1">
      <alignment vertical="center"/>
    </xf>
    <xf numFmtId="43" fontId="18" fillId="0" borderId="2" xfId="1" applyNumberFormat="1" applyFont="1" applyFill="1" applyBorder="1" applyAlignment="1">
      <alignment vertical="center"/>
    </xf>
    <xf numFmtId="171" fontId="3" fillId="4" borderId="2" xfId="38" applyNumberFormat="1" applyFont="1" applyFill="1" applyBorder="1" applyAlignment="1">
      <alignment horizontal="center"/>
    </xf>
    <xf numFmtId="171" fontId="3" fillId="4" borderId="2" xfId="38" applyNumberFormat="1" applyFont="1" applyFill="1" applyBorder="1"/>
    <xf numFmtId="43" fontId="3" fillId="4" borderId="2" xfId="0" applyNumberFormat="1" applyFont="1" applyFill="1" applyBorder="1"/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3" fontId="24" fillId="4" borderId="2" xfId="0" applyNumberFormat="1" applyFont="1" applyFill="1" applyBorder="1" applyAlignment="1">
      <alignment vertical="center"/>
    </xf>
    <xf numFmtId="0" fontId="1" fillId="0" borderId="2" xfId="2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 readingOrder="1"/>
    </xf>
    <xf numFmtId="0" fontId="17" fillId="0" borderId="2" xfId="0" applyFont="1" applyFill="1" applyBorder="1" applyAlignment="1">
      <alignment horizontal="center" vertical="center"/>
    </xf>
    <xf numFmtId="2" fontId="22" fillId="4" borderId="2" xfId="0" applyNumberFormat="1" applyFont="1" applyFill="1" applyBorder="1" applyAlignment="1">
      <alignment horizontal="center" vertical="center"/>
    </xf>
  </cellXfs>
  <cellStyles count="42">
    <cellStyle name="Comma 2" xfId="5"/>
    <cellStyle name="Comma 2 2" xfId="6"/>
    <cellStyle name="Comma 3" xfId="7"/>
    <cellStyle name="Currency 2" xfId="4"/>
    <cellStyle name="Normal" xfId="0" builtinId="0"/>
    <cellStyle name="Normal 10" xfId="8"/>
    <cellStyle name="Normal 11" xfId="2"/>
    <cellStyle name="Normal 12" xfId="9"/>
    <cellStyle name="Normal 13" xfId="10"/>
    <cellStyle name="Normal 14" xfId="37"/>
    <cellStyle name="Normal 2" xfId="11"/>
    <cellStyle name="Normal 2 2" xfId="1"/>
    <cellStyle name="Normal 2 2 2" xfId="12"/>
    <cellStyle name="Normal 2 2 2 2" xfId="39"/>
    <cellStyle name="Normal 2 2 3" xfId="36"/>
    <cellStyle name="Normal 2 3" xfId="13"/>
    <cellStyle name="Normal 2 3 2" xfId="40"/>
    <cellStyle name="Normal 2 4" xfId="14"/>
    <cellStyle name="Normal 2 5" xfId="15"/>
    <cellStyle name="Normal 2 6" xfId="3"/>
    <cellStyle name="Normal 2 6 2" xfId="16"/>
    <cellStyle name="Normal 2 7" xfId="17"/>
    <cellStyle name="Normal 2 8" xfId="18"/>
    <cellStyle name="Normal 3" xfId="19"/>
    <cellStyle name="Normal 3 2" xfId="20"/>
    <cellStyle name="Normal 3 2 2" xfId="21"/>
    <cellStyle name="Normal 3 2 3" xfId="22"/>
    <cellStyle name="Normal 3 3" xfId="23"/>
    <cellStyle name="Normal 3 4" xfId="41"/>
    <cellStyle name="Normal 4" xfId="24"/>
    <cellStyle name="Normal 5" xfId="25"/>
    <cellStyle name="Normal 6" xfId="26"/>
    <cellStyle name="Normal 7" xfId="27"/>
    <cellStyle name="Normal 7 2" xfId="28"/>
    <cellStyle name="Normal 7 2 2" xfId="29"/>
    <cellStyle name="Normal 8" xfId="30"/>
    <cellStyle name="Normal 9" xfId="31"/>
    <cellStyle name="Normal 9 2" xfId="32"/>
    <cellStyle name="Normal 9 3" xfId="33"/>
    <cellStyle name="Note 2" xfId="34"/>
    <cellStyle name="Percent" xfId="38" builtinId="5"/>
    <cellStyle name="Percent 2" xfId="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dam%20Dahal\Desktop\TB%20DATA%202071-72\FWR_TB_Data_3d%20tri%20final-varifi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F_1st_Tri "/>
      <sheetName val="CF_2nd_Tri"/>
      <sheetName val="CF_3rd_Tri"/>
      <sheetName val="SC_1st_Tri"/>
      <sheetName val="SC_2nd_Tri"/>
      <sheetName val="SC_3rd_Tri"/>
      <sheetName val="TO_1st_Tri"/>
      <sheetName val="TO_2nd_Tri"/>
      <sheetName val="TO_3rd_Tri"/>
      <sheetName val="Sheet2"/>
      <sheetName val="Sheet1"/>
      <sheetName val="Sheet3"/>
    </sheetNames>
    <sheetDataSet>
      <sheetData sheetId="0" refreshError="1">
        <row r="1">
          <cell r="FT1" t="str">
            <v>GoN</v>
          </cell>
        </row>
        <row r="2">
          <cell r="FT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88"/>
  <sheetViews>
    <sheetView zoomScale="80" zoomScaleNormal="8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M10" sqref="M10"/>
    </sheetView>
  </sheetViews>
  <sheetFormatPr defaultRowHeight="15"/>
  <cols>
    <col min="1" max="1" width="22" style="1" customWidth="1"/>
    <col min="2" max="2" width="14.5703125" style="12" customWidth="1"/>
    <col min="3" max="4" width="17.7109375" style="12" customWidth="1"/>
    <col min="5" max="5" width="17.140625" style="12" customWidth="1"/>
    <col min="6" max="6" width="15.28515625" style="12" customWidth="1"/>
    <col min="7" max="8" width="18" style="12" customWidth="1"/>
    <col min="9" max="9" width="16" style="12" customWidth="1"/>
    <col min="10" max="10" width="17.85546875" style="1" customWidth="1"/>
    <col min="11" max="11" width="12.42578125" style="1" bestFit="1" customWidth="1"/>
    <col min="12" max="16384" width="9.140625" style="1"/>
  </cols>
  <sheetData>
    <row r="1" spans="1:10" ht="21">
      <c r="A1" s="47" t="s">
        <v>84</v>
      </c>
      <c r="B1" s="47"/>
      <c r="C1" s="47"/>
      <c r="D1" s="47"/>
      <c r="E1" s="47"/>
      <c r="F1" s="47"/>
      <c r="G1" s="47"/>
      <c r="H1" s="47"/>
      <c r="I1" s="47"/>
    </row>
    <row r="2" spans="1:10" s="2" customFormat="1" ht="57" customHeight="1">
      <c r="A2" s="18" t="s">
        <v>85</v>
      </c>
      <c r="B2" s="19" t="s">
        <v>86</v>
      </c>
      <c r="C2" s="19" t="s">
        <v>87</v>
      </c>
      <c r="D2" s="19" t="s">
        <v>88</v>
      </c>
      <c r="E2" s="19" t="s">
        <v>89</v>
      </c>
      <c r="F2" s="19" t="s">
        <v>91</v>
      </c>
      <c r="G2" s="19" t="s">
        <v>92</v>
      </c>
      <c r="H2" s="19" t="s">
        <v>120</v>
      </c>
      <c r="I2" s="19" t="s">
        <v>90</v>
      </c>
      <c r="J2" s="19" t="s">
        <v>119</v>
      </c>
    </row>
    <row r="3" spans="1:10" ht="16.5" customHeight="1">
      <c r="A3" s="3" t="s">
        <v>83</v>
      </c>
      <c r="B3" s="66">
        <v>11.158865145454719</v>
      </c>
      <c r="C3" s="66">
        <v>0.99314579798516855</v>
      </c>
      <c r="D3" s="66">
        <v>54.387568555758683</v>
      </c>
      <c r="E3" s="66">
        <v>7.9219987812309576</v>
      </c>
      <c r="F3" s="66">
        <v>4.753199268738574</v>
      </c>
      <c r="G3" s="66">
        <v>6.0938452163315053E-2</v>
      </c>
      <c r="H3" s="66">
        <v>2.1093285799168151</v>
      </c>
      <c r="I3" s="66">
        <v>41.925655088360756</v>
      </c>
      <c r="J3" s="84">
        <v>5.3040309649327737</v>
      </c>
    </row>
    <row r="4" spans="1:10" s="5" customFormat="1" ht="15.75">
      <c r="A4" s="4" t="s">
        <v>0</v>
      </c>
      <c r="B4" s="65">
        <v>9.6567308952035571</v>
      </c>
      <c r="C4" s="65">
        <v>0.8734113293750988</v>
      </c>
      <c r="D4" s="65">
        <v>69.42675159235668</v>
      </c>
      <c r="E4" s="65">
        <v>4.8832271762208075</v>
      </c>
      <c r="F4" s="65">
        <v>1.48619957537155</v>
      </c>
      <c r="G4" s="66">
        <v>0.76419213973799127</v>
      </c>
      <c r="H4" s="65">
        <v>0</v>
      </c>
      <c r="I4" s="65">
        <v>32.484076433121018</v>
      </c>
      <c r="J4" s="65">
        <v>1.4351829355928853</v>
      </c>
    </row>
    <row r="5" spans="1:10">
      <c r="A5" s="6" t="s">
        <v>1</v>
      </c>
      <c r="B5" s="64">
        <v>1.5338011426818514</v>
      </c>
      <c r="C5" s="64">
        <v>7.6690057134092576E-2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</row>
    <row r="6" spans="1:10" ht="17.25" customHeight="1">
      <c r="A6" s="6" t="s">
        <v>2</v>
      </c>
      <c r="B6" s="64">
        <v>0</v>
      </c>
      <c r="C6" s="64">
        <v>6.3863893270661568E-2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</row>
    <row r="7" spans="1:10">
      <c r="A7" s="6" t="s">
        <v>3</v>
      </c>
      <c r="B7" s="64">
        <v>0</v>
      </c>
      <c r="C7" s="64">
        <v>0.19406171162429653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</row>
    <row r="8" spans="1:10">
      <c r="A8" s="6" t="s">
        <v>4</v>
      </c>
      <c r="B8" s="64">
        <v>0.66158131165110845</v>
      </c>
      <c r="C8" s="64">
        <v>0.19847439349533255</v>
      </c>
      <c r="D8" s="64">
        <v>100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</row>
    <row r="9" spans="1:10">
      <c r="A9" s="6" t="s">
        <v>5</v>
      </c>
      <c r="B9" s="64">
        <v>2.2298284147034888</v>
      </c>
      <c r="C9" s="64">
        <v>0.16723713110276164</v>
      </c>
      <c r="D9" s="64">
        <v>75</v>
      </c>
      <c r="E9" s="64">
        <v>0</v>
      </c>
      <c r="F9" s="64">
        <v>0</v>
      </c>
      <c r="G9" s="64">
        <v>0</v>
      </c>
      <c r="H9" s="64">
        <v>0</v>
      </c>
      <c r="I9" s="64">
        <v>25</v>
      </c>
      <c r="J9" s="64">
        <v>0</v>
      </c>
    </row>
    <row r="10" spans="1:10">
      <c r="A10" s="6" t="s">
        <v>6</v>
      </c>
      <c r="B10" s="64">
        <v>1.2476528530701618</v>
      </c>
      <c r="C10" s="64">
        <v>0.12476528530701618</v>
      </c>
      <c r="D10" s="64">
        <v>100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</row>
    <row r="11" spans="1:10">
      <c r="A11" s="6" t="s">
        <v>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</row>
    <row r="12" spans="1:10">
      <c r="A12" s="6" t="s">
        <v>8</v>
      </c>
      <c r="B12" s="64">
        <v>0</v>
      </c>
      <c r="C12" s="64">
        <v>9.8975602513980313E-2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</row>
    <row r="13" spans="1:10">
      <c r="A13" s="6" t="s">
        <v>9</v>
      </c>
      <c r="B13" s="64">
        <v>0.50899392261256404</v>
      </c>
      <c r="C13" s="64">
        <v>0.1017987845225128</v>
      </c>
      <c r="D13" s="64">
        <v>100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1:10">
      <c r="A14" s="6" t="s">
        <v>10</v>
      </c>
      <c r="B14" s="64">
        <v>1.2958907304936049</v>
      </c>
      <c r="C14" s="64">
        <v>9.7191804787020358E-2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3.239726826234012</v>
      </c>
    </row>
    <row r="15" spans="1:10">
      <c r="A15" s="6" t="s">
        <v>11</v>
      </c>
      <c r="B15" s="64">
        <v>18.059506072508917</v>
      </c>
      <c r="C15" s="64">
        <v>1.9491052285573647</v>
      </c>
      <c r="D15" s="64">
        <v>64.634146341463421</v>
      </c>
      <c r="E15" s="64">
        <v>10.365853658536585</v>
      </c>
      <c r="F15" s="64">
        <v>1.2195121951219512</v>
      </c>
      <c r="G15" s="64">
        <v>0</v>
      </c>
      <c r="H15" s="64">
        <v>0</v>
      </c>
      <c r="I15" s="64">
        <v>42.073170731707314</v>
      </c>
      <c r="J15" s="64">
        <v>2.2023787893303557</v>
      </c>
    </row>
    <row r="16" spans="1:10">
      <c r="A16" s="6" t="s">
        <v>12</v>
      </c>
      <c r="B16" s="64">
        <v>16.397917837114637</v>
      </c>
      <c r="C16" s="64">
        <v>1.4534518082897065</v>
      </c>
      <c r="D16" s="64">
        <v>65.909090909090907</v>
      </c>
      <c r="E16" s="64">
        <v>1.7045454545454544</v>
      </c>
      <c r="F16" s="64">
        <v>2.2727272727272729</v>
      </c>
      <c r="G16" s="64">
        <v>2.1341463414634148</v>
      </c>
      <c r="H16" s="64">
        <v>0</v>
      </c>
      <c r="I16" s="64">
        <v>23.295454545454543</v>
      </c>
      <c r="J16" s="64">
        <v>3.7267995084351448</v>
      </c>
    </row>
    <row r="17" spans="1:10">
      <c r="A17" s="6" t="s">
        <v>13</v>
      </c>
      <c r="B17" s="64">
        <v>8.6640486987048941</v>
      </c>
      <c r="C17" s="64">
        <v>0.40507240669269634</v>
      </c>
      <c r="D17" s="64">
        <v>79.220779220779221</v>
      </c>
      <c r="E17" s="64">
        <v>3.8961038961038961</v>
      </c>
      <c r="F17" s="64">
        <v>0</v>
      </c>
      <c r="G17" s="64">
        <v>0</v>
      </c>
      <c r="H17" s="64">
        <v>0</v>
      </c>
      <c r="I17" s="64">
        <v>37.662337662337663</v>
      </c>
      <c r="J17" s="64">
        <v>0</v>
      </c>
    </row>
    <row r="18" spans="1:10">
      <c r="A18" s="6" t="s">
        <v>14</v>
      </c>
      <c r="B18" s="64">
        <v>11.423153590011594</v>
      </c>
      <c r="C18" s="64">
        <v>1.1137574750261303</v>
      </c>
      <c r="D18" s="64">
        <v>77.5</v>
      </c>
      <c r="E18" s="64">
        <v>0</v>
      </c>
      <c r="F18" s="64">
        <v>0</v>
      </c>
      <c r="G18" s="64">
        <v>0</v>
      </c>
      <c r="H18" s="64">
        <v>0</v>
      </c>
      <c r="I18" s="64">
        <v>27.500000000000004</v>
      </c>
      <c r="J18" s="64">
        <v>0</v>
      </c>
    </row>
    <row r="19" spans="1:10">
      <c r="A19" s="7" t="s">
        <v>15</v>
      </c>
      <c r="B19" s="79">
        <v>24.275890589019152</v>
      </c>
      <c r="C19" s="79">
        <v>1.9253856619457912</v>
      </c>
      <c r="D19" s="79">
        <v>37.331536388140165</v>
      </c>
      <c r="E19" s="79">
        <v>12.061994609164421</v>
      </c>
      <c r="F19" s="79">
        <v>5.0539083557951479</v>
      </c>
      <c r="G19" s="79">
        <v>6.7385444743935319E-2</v>
      </c>
      <c r="H19" s="79">
        <v>2.7956176803928976</v>
      </c>
      <c r="I19" s="79">
        <v>50.336927223719677</v>
      </c>
      <c r="J19" s="79">
        <v>12.268812629221269</v>
      </c>
    </row>
    <row r="20" spans="1:10" ht="15.75">
      <c r="A20" s="6" t="s">
        <v>16</v>
      </c>
      <c r="B20" s="72">
        <v>9.8618765578906444</v>
      </c>
      <c r="C20" s="71">
        <v>0.90043220745958052</v>
      </c>
      <c r="D20" s="71">
        <v>62.318840579710141</v>
      </c>
      <c r="E20" s="71">
        <v>14.492753623188406</v>
      </c>
      <c r="F20" s="71">
        <v>20.289855072463769</v>
      </c>
      <c r="G20" s="71">
        <v>0</v>
      </c>
      <c r="H20" s="71">
        <v>1.4492753623188406</v>
      </c>
      <c r="I20" s="71">
        <v>49.275362318840585</v>
      </c>
      <c r="J20" s="71">
        <v>20.009604610212904</v>
      </c>
    </row>
    <row r="21" spans="1:10" ht="15.75">
      <c r="A21" s="6" t="s">
        <v>17</v>
      </c>
      <c r="B21" s="72">
        <v>13.411978483148498</v>
      </c>
      <c r="C21" s="71">
        <v>1.5575200819140194</v>
      </c>
      <c r="D21" s="71">
        <v>46.236559139784944</v>
      </c>
      <c r="E21" s="71">
        <v>7.5268817204301079</v>
      </c>
      <c r="F21" s="71">
        <v>7.5268817204301079</v>
      </c>
      <c r="G21" s="71">
        <v>0</v>
      </c>
      <c r="H21" s="71">
        <v>1.0309278350515463</v>
      </c>
      <c r="I21" s="71">
        <v>50.537634408602152</v>
      </c>
      <c r="J21" s="71">
        <v>10.095037567961235</v>
      </c>
    </row>
    <row r="22" spans="1:10" ht="15.75">
      <c r="A22" s="6" t="s">
        <v>18</v>
      </c>
      <c r="B22" s="72">
        <v>44.422930440692369</v>
      </c>
      <c r="C22" s="71">
        <v>3.4886486134130692</v>
      </c>
      <c r="D22" s="71">
        <v>32.065217391304344</v>
      </c>
      <c r="E22" s="71">
        <v>16.576086956521738</v>
      </c>
      <c r="F22" s="71">
        <v>6.25</v>
      </c>
      <c r="G22" s="71">
        <v>0</v>
      </c>
      <c r="H22" s="71">
        <v>5.1971326164874547</v>
      </c>
      <c r="I22" s="71">
        <v>52.173913043478258</v>
      </c>
      <c r="J22" s="71">
        <v>27.764331525432731</v>
      </c>
    </row>
    <row r="23" spans="1:10" ht="15.75">
      <c r="A23" s="6" t="s">
        <v>19</v>
      </c>
      <c r="B23" s="72">
        <v>23.397688939926795</v>
      </c>
      <c r="C23" s="71">
        <v>1.37802339768894</v>
      </c>
      <c r="D23" s="71">
        <v>33.128834355828218</v>
      </c>
      <c r="E23" s="71">
        <v>11.042944785276074</v>
      </c>
      <c r="F23" s="71">
        <v>6.7484662576687118</v>
      </c>
      <c r="G23" s="71">
        <v>0.61349693251533743</v>
      </c>
      <c r="H23" s="71">
        <v>2.9315960912052117</v>
      </c>
      <c r="I23" s="71">
        <v>53.374233128834362</v>
      </c>
      <c r="J23" s="71">
        <v>15.789851431852435</v>
      </c>
    </row>
    <row r="24" spans="1:10" ht="15.75">
      <c r="A24" s="6" t="s">
        <v>20</v>
      </c>
      <c r="B24" s="72">
        <v>35.785210989832656</v>
      </c>
      <c r="C24" s="71">
        <v>1.9550386834700908</v>
      </c>
      <c r="D24" s="71">
        <v>29.39297124600639</v>
      </c>
      <c r="E24" s="71">
        <v>14.057507987220447</v>
      </c>
      <c r="F24" s="71">
        <v>3.8338658146964857</v>
      </c>
      <c r="G24" s="71">
        <v>0</v>
      </c>
      <c r="H24" s="71">
        <v>0.60240963855421692</v>
      </c>
      <c r="I24" s="71">
        <v>55.271565495207668</v>
      </c>
      <c r="J24" s="71">
        <v>13.719569708562041</v>
      </c>
    </row>
    <row r="25" spans="1:10" ht="15.75">
      <c r="A25" s="6" t="s">
        <v>21</v>
      </c>
      <c r="B25" s="72">
        <v>23.361485350147081</v>
      </c>
      <c r="C25" s="71">
        <v>1.4310438669985386</v>
      </c>
      <c r="D25" s="71">
        <v>42.931937172774873</v>
      </c>
      <c r="E25" s="71">
        <v>9.9476439790575917</v>
      </c>
      <c r="F25" s="71">
        <v>1.0471204188481675</v>
      </c>
      <c r="G25" s="71">
        <v>0</v>
      </c>
      <c r="H25" s="71">
        <v>0</v>
      </c>
      <c r="I25" s="71">
        <v>49.738219895287962</v>
      </c>
      <c r="J25" s="71">
        <v>2.4462288324761343</v>
      </c>
    </row>
    <row r="26" spans="1:10" ht="15.75">
      <c r="A26" s="6" t="s">
        <v>22</v>
      </c>
      <c r="B26" s="72">
        <v>19.666445598592055</v>
      </c>
      <c r="C26" s="71">
        <v>2.0527749785391709</v>
      </c>
      <c r="D26" s="71">
        <v>44.525547445255476</v>
      </c>
      <c r="E26" s="71">
        <v>5.1094890510948909</v>
      </c>
      <c r="F26" s="71">
        <v>2.1897810218978102</v>
      </c>
      <c r="G26" s="71">
        <v>0</v>
      </c>
      <c r="H26" s="71">
        <v>3.9711191335740073</v>
      </c>
      <c r="I26" s="71">
        <v>47.445255474452551</v>
      </c>
      <c r="J26" s="71">
        <v>4.30652093399826</v>
      </c>
    </row>
    <row r="27" spans="1:10" ht="15.75">
      <c r="A27" s="6" t="s">
        <v>23</v>
      </c>
      <c r="B27" s="72">
        <v>18.608805686851017</v>
      </c>
      <c r="C27" s="71">
        <v>2.3571153870011288</v>
      </c>
      <c r="D27" s="71">
        <v>40.666666666666664</v>
      </c>
      <c r="E27" s="71">
        <v>8.6666666666666679</v>
      </c>
      <c r="F27" s="71">
        <v>2</v>
      </c>
      <c r="G27" s="71">
        <v>0</v>
      </c>
      <c r="H27" s="71">
        <v>5.1575931232091694</v>
      </c>
      <c r="I27" s="71">
        <v>36</v>
      </c>
      <c r="J27" s="71">
        <v>3.7217611373702035</v>
      </c>
    </row>
    <row r="28" spans="1:10">
      <c r="A28" s="7" t="s">
        <v>118</v>
      </c>
      <c r="B28" s="8">
        <v>2.625718611443614</v>
      </c>
      <c r="C28" s="8">
        <v>0.46785531622086213</v>
      </c>
      <c r="D28" s="8">
        <v>84.242424242424235</v>
      </c>
      <c r="E28" s="8">
        <v>3.0303030303030303</v>
      </c>
      <c r="F28" s="8">
        <v>12.121212121212121</v>
      </c>
      <c r="G28" s="8">
        <v>1.7741935483870968</v>
      </c>
      <c r="H28" s="8">
        <v>0</v>
      </c>
      <c r="I28" s="8">
        <v>35.151515151515149</v>
      </c>
      <c r="J28" s="68">
        <v>3.182689225992259</v>
      </c>
    </row>
    <row r="29" spans="1:10">
      <c r="A29" s="6" t="s">
        <v>24</v>
      </c>
      <c r="B29" s="9">
        <v>0.53398265624332519</v>
      </c>
      <c r="C29" s="9">
        <v>0.16019479687299756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67">
        <v>0</v>
      </c>
    </row>
    <row r="30" spans="1:10">
      <c r="A30" s="6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67">
        <v>0</v>
      </c>
    </row>
    <row r="31" spans="1:10">
      <c r="A31" s="6" t="s">
        <v>26</v>
      </c>
      <c r="B31" s="9">
        <v>2.2311965907316091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67">
        <v>0</v>
      </c>
    </row>
    <row r="32" spans="1:10">
      <c r="A32" s="6" t="s">
        <v>27</v>
      </c>
      <c r="B32" s="9">
        <v>0.85313798369368943</v>
      </c>
      <c r="C32" s="9">
        <v>8.5313798369368934E-2</v>
      </c>
      <c r="D32" s="9">
        <v>100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67">
        <v>0</v>
      </c>
    </row>
    <row r="33" spans="1:10">
      <c r="A33" s="6" t="s">
        <v>28</v>
      </c>
      <c r="B33" s="9">
        <v>0.69879736972670037</v>
      </c>
      <c r="C33" s="9">
        <v>0.10481960545900504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67">
        <v>0</v>
      </c>
    </row>
    <row r="34" spans="1:10">
      <c r="A34" s="6" t="s">
        <v>29</v>
      </c>
      <c r="B34" s="9">
        <v>0.64946451650614068</v>
      </c>
      <c r="C34" s="9">
        <v>0.4639032260758148</v>
      </c>
      <c r="D34" s="9">
        <v>57.142857142857139</v>
      </c>
      <c r="E34" s="9">
        <v>7.1428571428571423</v>
      </c>
      <c r="F34" s="9">
        <v>78.571428571428569</v>
      </c>
      <c r="G34" s="9">
        <v>2.112676056338028</v>
      </c>
      <c r="H34" s="9">
        <v>0</v>
      </c>
      <c r="I34" s="9">
        <v>0</v>
      </c>
      <c r="J34" s="67">
        <v>5.102935486833962</v>
      </c>
    </row>
    <row r="35" spans="1:10">
      <c r="A35" s="6" t="s">
        <v>30</v>
      </c>
      <c r="B35" s="9">
        <v>0.55724431541142738</v>
      </c>
      <c r="C35" s="9">
        <v>0.11144886308228548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67">
        <v>0</v>
      </c>
    </row>
    <row r="36" spans="1:10">
      <c r="A36" s="6" t="s">
        <v>31</v>
      </c>
      <c r="B36" s="9">
        <v>11.338439830679299</v>
      </c>
      <c r="C36" s="9">
        <v>1.727762259913036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67">
        <v>12.598266478532555</v>
      </c>
    </row>
    <row r="37" spans="1:10">
      <c r="A37" s="6" t="s">
        <v>32</v>
      </c>
      <c r="B37" s="9">
        <v>0.25025400781793522</v>
      </c>
      <c r="C37" s="9">
        <v>0</v>
      </c>
      <c r="D37" s="9">
        <v>100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67">
        <v>0</v>
      </c>
    </row>
    <row r="38" spans="1:10">
      <c r="A38" s="6" t="s">
        <v>33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67">
        <v>0</v>
      </c>
    </row>
    <row r="39" spans="1:10">
      <c r="A39" s="6" t="s">
        <v>34</v>
      </c>
      <c r="B39" s="9">
        <v>2.5893235715834684</v>
      </c>
      <c r="C39" s="9">
        <v>0.3236654464479336</v>
      </c>
      <c r="D39" s="9">
        <v>62.5</v>
      </c>
      <c r="E39" s="9">
        <v>0</v>
      </c>
      <c r="F39" s="9">
        <v>12.5</v>
      </c>
      <c r="G39" s="9">
        <v>0</v>
      </c>
      <c r="H39" s="9">
        <v>0</v>
      </c>
      <c r="I39" s="9">
        <v>12.5</v>
      </c>
      <c r="J39" s="67">
        <v>3.2366544644793356</v>
      </c>
    </row>
    <row r="40" spans="1:10">
      <c r="A40" s="6" t="s">
        <v>35</v>
      </c>
      <c r="B40" s="9">
        <v>2.1951294467834765</v>
      </c>
      <c r="C40" s="9">
        <v>0.26341553361401721</v>
      </c>
      <c r="D40" s="9">
        <v>90</v>
      </c>
      <c r="E40" s="9">
        <v>0</v>
      </c>
      <c r="F40" s="9">
        <v>0</v>
      </c>
      <c r="G40" s="9">
        <v>0</v>
      </c>
      <c r="H40" s="9">
        <v>0</v>
      </c>
      <c r="I40" s="9">
        <v>40</v>
      </c>
      <c r="J40" s="67">
        <v>0</v>
      </c>
    </row>
    <row r="41" spans="1:10">
      <c r="A41" s="6" t="s">
        <v>36</v>
      </c>
      <c r="B41" s="9">
        <v>8.8485264991247341</v>
      </c>
      <c r="C41" s="9">
        <v>0.92909528240809702</v>
      </c>
      <c r="D41" s="9">
        <v>78.333333333333329</v>
      </c>
      <c r="E41" s="9">
        <v>3.3333333333333335</v>
      </c>
      <c r="F41" s="9">
        <v>1.6666666666666667</v>
      </c>
      <c r="G41" s="9">
        <v>5.4421768707482991</v>
      </c>
      <c r="H41" s="9">
        <v>0</v>
      </c>
      <c r="I41" s="9">
        <v>56.666666666666664</v>
      </c>
      <c r="J41" s="67">
        <v>1.4747544165207889</v>
      </c>
    </row>
    <row r="42" spans="1:10">
      <c r="A42" s="7" t="s">
        <v>37</v>
      </c>
      <c r="B42" s="62">
        <v>3.5199380490903356</v>
      </c>
      <c r="C42" s="62">
        <v>0.40399288972514086</v>
      </c>
      <c r="D42" s="62">
        <v>89.772727272727266</v>
      </c>
      <c r="E42" s="62">
        <v>2.2727272727272729</v>
      </c>
      <c r="F42" s="62" t="s">
        <v>121</v>
      </c>
      <c r="G42" s="62">
        <v>0</v>
      </c>
      <c r="H42" s="62">
        <v>0</v>
      </c>
      <c r="I42" s="62">
        <v>32.954545454545453</v>
      </c>
      <c r="J42" s="63">
        <v>0.79998592024780368</v>
      </c>
    </row>
    <row r="43" spans="1:10">
      <c r="A43" s="6" t="s">
        <v>38</v>
      </c>
      <c r="B43" s="9">
        <v>1.1950239203954731</v>
      </c>
      <c r="C43" s="9">
        <v>0.23900478407909465</v>
      </c>
      <c r="D43" s="9">
        <v>66.666666666666657</v>
      </c>
      <c r="E43" s="9" t="s">
        <v>121</v>
      </c>
      <c r="F43" s="9" t="s">
        <v>121</v>
      </c>
      <c r="G43" s="9">
        <v>0</v>
      </c>
      <c r="H43" s="9" t="s">
        <v>121</v>
      </c>
      <c r="I43" s="9">
        <v>33.333333333333329</v>
      </c>
      <c r="J43" s="6">
        <v>0</v>
      </c>
    </row>
    <row r="44" spans="1:10">
      <c r="A44" s="6" t="s">
        <v>39</v>
      </c>
      <c r="B44" s="9">
        <v>0</v>
      </c>
      <c r="C44" s="9">
        <v>0</v>
      </c>
      <c r="D44" s="9" t="s">
        <v>121</v>
      </c>
      <c r="E44" s="9" t="s">
        <v>121</v>
      </c>
      <c r="F44" s="9" t="s">
        <v>121</v>
      </c>
      <c r="G44" s="9" t="s">
        <v>121</v>
      </c>
      <c r="H44" s="9" t="s">
        <v>121</v>
      </c>
      <c r="I44" s="9" t="s">
        <v>121</v>
      </c>
      <c r="J44" s="6">
        <v>0</v>
      </c>
    </row>
    <row r="45" spans="1:10">
      <c r="A45" s="6" t="s">
        <v>40</v>
      </c>
      <c r="B45" s="9">
        <v>0</v>
      </c>
      <c r="C45" s="9">
        <v>0</v>
      </c>
      <c r="D45" s="9" t="s">
        <v>121</v>
      </c>
      <c r="E45" s="9" t="s">
        <v>121</v>
      </c>
      <c r="F45" s="9" t="s">
        <v>121</v>
      </c>
      <c r="G45" s="9" t="s">
        <v>121</v>
      </c>
      <c r="H45" s="9" t="s">
        <v>121</v>
      </c>
      <c r="I45" s="9" t="s">
        <v>121</v>
      </c>
      <c r="J45" s="6">
        <v>0</v>
      </c>
    </row>
    <row r="46" spans="1:10">
      <c r="A46" s="6" t="s">
        <v>41</v>
      </c>
      <c r="B46" s="9">
        <v>3.5864146612631354</v>
      </c>
      <c r="C46" s="9">
        <v>0.44830183265789192</v>
      </c>
      <c r="D46" s="9">
        <v>100</v>
      </c>
      <c r="E46" s="9" t="s">
        <v>121</v>
      </c>
      <c r="F46" s="9" t="s">
        <v>121</v>
      </c>
      <c r="G46" s="9">
        <v>0</v>
      </c>
      <c r="H46" s="9" t="s">
        <v>121</v>
      </c>
      <c r="I46" s="9">
        <v>50</v>
      </c>
      <c r="J46" s="6">
        <v>0</v>
      </c>
    </row>
    <row r="47" spans="1:10" ht="18" customHeight="1">
      <c r="A47" s="6" t="s">
        <v>42</v>
      </c>
      <c r="B47" s="9">
        <v>4.7282814273105531</v>
      </c>
      <c r="C47" s="9">
        <v>0.5078524496000224</v>
      </c>
      <c r="D47" s="9">
        <v>96.296296296296291</v>
      </c>
      <c r="E47" s="9">
        <v>7.4074074074074066</v>
      </c>
      <c r="F47" s="9" t="s">
        <v>121</v>
      </c>
      <c r="G47" s="9">
        <v>0</v>
      </c>
      <c r="H47" s="9" t="s">
        <v>121</v>
      </c>
      <c r="I47" s="9">
        <v>40.74074074074074</v>
      </c>
      <c r="J47" s="46">
        <v>3.5024306868967061</v>
      </c>
    </row>
    <row r="48" spans="1:10">
      <c r="A48" s="6" t="s">
        <v>43</v>
      </c>
      <c r="B48" s="9">
        <v>1.7499854167881932</v>
      </c>
      <c r="C48" s="9">
        <v>0.11666569445254624</v>
      </c>
      <c r="D48" s="9">
        <v>66.666666666666657</v>
      </c>
      <c r="E48" s="9" t="s">
        <v>121</v>
      </c>
      <c r="F48" s="9" t="s">
        <v>121</v>
      </c>
      <c r="G48" s="9">
        <v>0</v>
      </c>
      <c r="H48" s="9" t="s">
        <v>121</v>
      </c>
      <c r="I48" s="9">
        <v>33.333333333333329</v>
      </c>
      <c r="J48" s="6">
        <v>0</v>
      </c>
    </row>
    <row r="49" spans="1:10">
      <c r="A49" s="6" t="s">
        <v>44</v>
      </c>
      <c r="B49" s="9">
        <v>1.7497659688016729</v>
      </c>
      <c r="C49" s="9">
        <v>0.34995319376033457</v>
      </c>
      <c r="D49" s="9"/>
      <c r="E49" s="9" t="s">
        <v>121</v>
      </c>
      <c r="F49" s="9" t="s">
        <v>121</v>
      </c>
      <c r="G49" s="9">
        <v>0</v>
      </c>
      <c r="H49" s="9" t="s">
        <v>121</v>
      </c>
      <c r="I49" s="9" t="s">
        <v>121</v>
      </c>
      <c r="J49" s="6">
        <v>0</v>
      </c>
    </row>
    <row r="50" spans="1:10">
      <c r="A50" s="6" t="s">
        <v>45</v>
      </c>
      <c r="B50" s="9">
        <v>8.9540771379303372</v>
      </c>
      <c r="C50" s="9">
        <v>0.83763947419348317</v>
      </c>
      <c r="D50" s="9">
        <v>93.548387096774192</v>
      </c>
      <c r="E50" s="9" t="s">
        <v>121</v>
      </c>
      <c r="F50" s="9" t="s">
        <v>121</v>
      </c>
      <c r="G50" s="9">
        <v>0</v>
      </c>
      <c r="H50" s="9" t="s">
        <v>121</v>
      </c>
      <c r="I50" s="9">
        <v>19.35483870967742</v>
      </c>
      <c r="J50" s="6">
        <v>0</v>
      </c>
    </row>
    <row r="51" spans="1:10">
      <c r="A51" s="6" t="s">
        <v>46</v>
      </c>
      <c r="B51" s="9">
        <v>2.3267537906697173</v>
      </c>
      <c r="C51" s="9">
        <v>0.23267537906697175</v>
      </c>
      <c r="D51" s="9">
        <v>100</v>
      </c>
      <c r="E51" s="9" t="s">
        <v>121</v>
      </c>
      <c r="F51" s="9" t="s">
        <v>121</v>
      </c>
      <c r="G51" s="9">
        <v>0</v>
      </c>
      <c r="H51" s="9" t="s">
        <v>121</v>
      </c>
      <c r="I51" s="9">
        <v>66.666666666666657</v>
      </c>
      <c r="J51" s="6">
        <v>0</v>
      </c>
    </row>
    <row r="52" spans="1:10">
      <c r="A52" s="6" t="s">
        <v>47</v>
      </c>
      <c r="B52" s="9">
        <v>1.3482812784403082</v>
      </c>
      <c r="C52" s="9">
        <v>0.33707031961007705</v>
      </c>
      <c r="D52" s="9">
        <v>50</v>
      </c>
      <c r="E52" s="9" t="s">
        <v>121</v>
      </c>
      <c r="F52" s="9" t="s">
        <v>121</v>
      </c>
      <c r="G52" s="9">
        <v>0</v>
      </c>
      <c r="H52" s="9" t="s">
        <v>121</v>
      </c>
      <c r="I52" s="9">
        <v>0</v>
      </c>
      <c r="J52" s="6">
        <v>0</v>
      </c>
    </row>
    <row r="53" spans="1:10">
      <c r="A53" s="6" t="s">
        <v>48</v>
      </c>
      <c r="B53" s="9">
        <v>2.1314765804010731</v>
      </c>
      <c r="C53" s="9">
        <v>0.24867226771345849</v>
      </c>
      <c r="D53" s="9">
        <v>66.666666666666657</v>
      </c>
      <c r="E53" s="9" t="s">
        <v>121</v>
      </c>
      <c r="F53" s="9" t="s">
        <v>121</v>
      </c>
      <c r="G53" s="9">
        <v>0</v>
      </c>
      <c r="H53" s="9" t="s">
        <v>121</v>
      </c>
      <c r="I53" s="9">
        <v>33.333333333333329</v>
      </c>
      <c r="J53" s="6">
        <v>0</v>
      </c>
    </row>
    <row r="54" spans="1:10">
      <c r="A54" s="7" t="s">
        <v>49</v>
      </c>
      <c r="B54" s="75">
        <v>14.574842322098746</v>
      </c>
      <c r="C54" s="75">
        <v>1.0682812105349149</v>
      </c>
      <c r="D54" s="74">
        <v>59.388038942976351</v>
      </c>
      <c r="E54" s="74">
        <v>4.7287899860917939</v>
      </c>
      <c r="F54" s="74">
        <v>4.7287899860917939</v>
      </c>
      <c r="G54" s="74">
        <v>0.13908205841446453</v>
      </c>
      <c r="H54" s="74">
        <v>2.2639068564036222</v>
      </c>
      <c r="I54" s="74">
        <v>36.995827538247568</v>
      </c>
      <c r="J54" s="73">
        <v>6.8921368421607418</v>
      </c>
    </row>
    <row r="55" spans="1:10">
      <c r="A55" s="6" t="s">
        <v>50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6">
        <v>0</v>
      </c>
    </row>
    <row r="56" spans="1:10">
      <c r="A56" s="6" t="s">
        <v>51</v>
      </c>
      <c r="B56" s="9">
        <v>2.9844255620312854</v>
      </c>
      <c r="C56" s="9">
        <v>0.34107720708928974</v>
      </c>
      <c r="D56" s="9">
        <v>85.714285714285708</v>
      </c>
      <c r="E56" s="9">
        <v>0</v>
      </c>
      <c r="F56" s="9">
        <v>0</v>
      </c>
      <c r="G56" s="9">
        <v>0</v>
      </c>
      <c r="H56" s="9">
        <v>0</v>
      </c>
      <c r="I56" s="9">
        <v>14.285714285714285</v>
      </c>
      <c r="J56" s="6">
        <v>0</v>
      </c>
    </row>
    <row r="57" spans="1:10">
      <c r="A57" s="6" t="s">
        <v>52</v>
      </c>
      <c r="B57" s="9">
        <v>4.6055551368687251</v>
      </c>
      <c r="C57" s="9">
        <v>0.41868683062442952</v>
      </c>
      <c r="D57" s="9">
        <v>100</v>
      </c>
      <c r="E57" s="9">
        <v>9.0909090909090917</v>
      </c>
      <c r="F57" s="9">
        <v>0</v>
      </c>
      <c r="G57" s="9">
        <v>0</v>
      </c>
      <c r="H57" s="9">
        <v>0</v>
      </c>
      <c r="I57" s="9">
        <v>45.454545454545453</v>
      </c>
      <c r="J57" s="6">
        <v>0</v>
      </c>
    </row>
    <row r="58" spans="1:10">
      <c r="A58" s="6" t="s">
        <v>53</v>
      </c>
      <c r="B58" s="9">
        <v>0.3793454015750421</v>
      </c>
      <c r="C58" s="9">
        <v>7.5869080315008428E-2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46">
        <v>0</v>
      </c>
    </row>
    <row r="59" spans="1:10">
      <c r="A59" s="6" t="s">
        <v>54</v>
      </c>
      <c r="B59" s="9">
        <v>1.4883167137966959</v>
      </c>
      <c r="C59" s="9">
        <v>0.19844222850622611</v>
      </c>
      <c r="D59" s="9">
        <v>100</v>
      </c>
      <c r="E59" s="9">
        <v>100</v>
      </c>
      <c r="F59" s="9">
        <v>0</v>
      </c>
      <c r="G59" s="9">
        <v>0</v>
      </c>
      <c r="H59" s="9">
        <v>0</v>
      </c>
      <c r="I59" s="9">
        <v>66.666666666666657</v>
      </c>
      <c r="J59" s="46">
        <v>0</v>
      </c>
    </row>
    <row r="60" spans="1:10">
      <c r="A60" s="6" t="s">
        <v>55</v>
      </c>
      <c r="B60" s="9">
        <v>9.8990690915426303</v>
      </c>
      <c r="C60" s="9">
        <v>0.43555904002787577</v>
      </c>
      <c r="D60" s="9">
        <v>88</v>
      </c>
      <c r="E60" s="9">
        <v>4</v>
      </c>
      <c r="F60" s="9">
        <v>0</v>
      </c>
      <c r="G60" s="9">
        <v>0</v>
      </c>
      <c r="H60" s="9">
        <v>0</v>
      </c>
      <c r="I60" s="9">
        <v>8</v>
      </c>
      <c r="J60" s="46">
        <v>0</v>
      </c>
    </row>
    <row r="61" spans="1:10">
      <c r="A61" s="6" t="s">
        <v>56</v>
      </c>
      <c r="B61" s="9">
        <v>13.198887993686533</v>
      </c>
      <c r="C61" s="9">
        <v>1.4573772159695546</v>
      </c>
      <c r="D61" s="9">
        <v>64.583333333333343</v>
      </c>
      <c r="E61" s="9">
        <v>8.3333333333333321</v>
      </c>
      <c r="F61" s="9">
        <v>4.1666666666666661</v>
      </c>
      <c r="G61" s="9">
        <v>2.083333333333333</v>
      </c>
      <c r="H61" s="9">
        <v>6.9892473118279561</v>
      </c>
      <c r="I61" s="9">
        <v>33.333333333333329</v>
      </c>
      <c r="J61" s="46">
        <v>5.4995366640360555</v>
      </c>
    </row>
    <row r="62" spans="1:10">
      <c r="A62" s="6" t="s">
        <v>57</v>
      </c>
      <c r="B62" s="9">
        <v>14.966021224181153</v>
      </c>
      <c r="C62" s="9">
        <v>1.2799886573312826</v>
      </c>
      <c r="D62" s="9">
        <v>70.39473684210526</v>
      </c>
      <c r="E62" s="9">
        <v>0.6578947368421052</v>
      </c>
      <c r="F62" s="9">
        <v>0.6578947368421052</v>
      </c>
      <c r="G62" s="9">
        <v>0</v>
      </c>
      <c r="H62" s="9">
        <v>3.6516853932584268</v>
      </c>
      <c r="I62" s="9">
        <v>36.84210526315789</v>
      </c>
      <c r="J62" s="46">
        <v>0.98460665948560211</v>
      </c>
    </row>
    <row r="63" spans="1:10">
      <c r="A63" s="6" t="s">
        <v>58</v>
      </c>
      <c r="B63" s="9">
        <v>18.05517724425075</v>
      </c>
      <c r="C63" s="9">
        <v>1.556480796918168</v>
      </c>
      <c r="D63" s="9">
        <v>46.551724137931032</v>
      </c>
      <c r="E63" s="9">
        <v>0.86206896551724133</v>
      </c>
      <c r="F63" s="9">
        <v>0</v>
      </c>
      <c r="G63" s="9">
        <v>0</v>
      </c>
      <c r="H63" s="9">
        <v>1.1627906976744187</v>
      </c>
      <c r="I63" s="9">
        <v>48.275862068965516</v>
      </c>
      <c r="J63" s="46">
        <v>0</v>
      </c>
    </row>
    <row r="64" spans="1:10">
      <c r="A64" s="6" t="s">
        <v>59</v>
      </c>
      <c r="B64" s="9">
        <v>5.6218487529936345</v>
      </c>
      <c r="C64" s="9">
        <v>0.30518607516251162</v>
      </c>
      <c r="D64" s="9">
        <v>88.571428571428569</v>
      </c>
      <c r="E64" s="9">
        <v>0</v>
      </c>
      <c r="F64" s="9">
        <v>0</v>
      </c>
      <c r="G64" s="9">
        <v>0</v>
      </c>
      <c r="H64" s="9">
        <v>0</v>
      </c>
      <c r="I64" s="9">
        <v>31.428571428571427</v>
      </c>
      <c r="J64" s="46">
        <v>0</v>
      </c>
    </row>
    <row r="65" spans="1:10">
      <c r="A65" s="6" t="s">
        <v>60</v>
      </c>
      <c r="B65" s="9">
        <v>44.700627548109701</v>
      </c>
      <c r="C65" s="9">
        <v>2.1741550363866589</v>
      </c>
      <c r="D65" s="9">
        <v>51.361867704280151</v>
      </c>
      <c r="E65" s="9">
        <v>8.1712062256809332</v>
      </c>
      <c r="F65" s="9">
        <v>10.116731517509727</v>
      </c>
      <c r="G65" s="9">
        <v>0</v>
      </c>
      <c r="H65" s="9">
        <v>0.92807424593967514</v>
      </c>
      <c r="I65" s="9">
        <v>37.7431906614786</v>
      </c>
      <c r="J65" s="46">
        <v>45.2224247568425</v>
      </c>
    </row>
    <row r="66" spans="1:10">
      <c r="A66" s="6" t="s">
        <v>61</v>
      </c>
      <c r="B66" s="9">
        <v>13.741395524599247</v>
      </c>
      <c r="C66" s="9">
        <v>1.3956104829671108</v>
      </c>
      <c r="D66" s="9">
        <v>46.875</v>
      </c>
      <c r="E66" s="9">
        <v>3.125</v>
      </c>
      <c r="F66" s="9">
        <v>7.8125</v>
      </c>
      <c r="G66" s="9">
        <v>0</v>
      </c>
      <c r="H66" s="9">
        <v>1.2820512820512819</v>
      </c>
      <c r="I66" s="9">
        <v>31.25</v>
      </c>
      <c r="J66" s="46">
        <v>10.73546525359316</v>
      </c>
    </row>
    <row r="67" spans="1:10">
      <c r="A67" s="7" t="s">
        <v>62</v>
      </c>
      <c r="B67" s="69">
        <v>5.0288736453118466</v>
      </c>
      <c r="C67" s="69">
        <v>0.53678988348834311</v>
      </c>
      <c r="D67" s="69">
        <v>88.764044943820224</v>
      </c>
      <c r="E67" s="69">
        <v>5.6179775280898872</v>
      </c>
      <c r="F67" s="69">
        <v>2.2471910112359552</v>
      </c>
      <c r="G67" s="69">
        <v>0</v>
      </c>
      <c r="H67" s="69">
        <v>0.48309178743961351</v>
      </c>
      <c r="I67" s="69">
        <v>28.08988764044944</v>
      </c>
      <c r="J67" s="70">
        <v>1.1299999999999999</v>
      </c>
    </row>
    <row r="68" spans="1:10">
      <c r="A68" s="6" t="s">
        <v>63</v>
      </c>
      <c r="B68" s="9">
        <v>4.8235776475411818</v>
      </c>
      <c r="C68" s="9">
        <v>0.48235776475411812</v>
      </c>
      <c r="D68" s="9">
        <v>100</v>
      </c>
      <c r="E68" s="9">
        <v>0</v>
      </c>
      <c r="F68" s="9">
        <v>0</v>
      </c>
      <c r="G68" s="9">
        <v>0</v>
      </c>
      <c r="H68" s="9">
        <v>0</v>
      </c>
      <c r="I68" s="9">
        <v>50</v>
      </c>
      <c r="J68" s="6">
        <v>0</v>
      </c>
    </row>
    <row r="69" spans="1:10">
      <c r="A69" s="6" t="s">
        <v>64</v>
      </c>
      <c r="B69" s="9">
        <v>7.9832670722166341</v>
      </c>
      <c r="C69" s="9">
        <v>0.47899602433299804</v>
      </c>
      <c r="D69" s="9">
        <v>100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6">
        <v>0</v>
      </c>
    </row>
    <row r="70" spans="1:10">
      <c r="A70" s="6" t="s">
        <v>65</v>
      </c>
      <c r="B70" s="9">
        <v>3.4749370167665714</v>
      </c>
      <c r="C70" s="9">
        <v>0.34749370167665716</v>
      </c>
      <c r="D70" s="9">
        <v>100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6">
        <v>0</v>
      </c>
    </row>
    <row r="71" spans="1:10">
      <c r="A71" s="6" t="s">
        <v>66</v>
      </c>
      <c r="B71" s="9">
        <v>4.0769067692959995</v>
      </c>
      <c r="C71" s="9">
        <v>0.40769067692959998</v>
      </c>
      <c r="D71" s="9">
        <v>100</v>
      </c>
      <c r="E71" s="9">
        <v>0</v>
      </c>
      <c r="F71" s="9">
        <v>0</v>
      </c>
      <c r="G71" s="9">
        <v>0</v>
      </c>
      <c r="H71" s="9">
        <v>0</v>
      </c>
      <c r="I71" s="9">
        <v>40</v>
      </c>
      <c r="J71" s="6">
        <v>0</v>
      </c>
    </row>
    <row r="72" spans="1:10">
      <c r="A72" s="6" t="s">
        <v>67</v>
      </c>
      <c r="B72" s="9">
        <v>4.4905473977277826</v>
      </c>
      <c r="C72" s="9">
        <v>0.64150677110396903</v>
      </c>
      <c r="D72" s="9">
        <v>100</v>
      </c>
      <c r="E72" s="9">
        <v>0</v>
      </c>
      <c r="F72" s="9">
        <v>0</v>
      </c>
      <c r="G72" s="9">
        <v>0</v>
      </c>
      <c r="H72" s="9">
        <v>0</v>
      </c>
      <c r="I72" s="9">
        <v>14.285714285714285</v>
      </c>
      <c r="J72" s="6">
        <v>0</v>
      </c>
    </row>
    <row r="73" spans="1:10">
      <c r="A73" s="6" t="s">
        <v>68</v>
      </c>
      <c r="B73" s="9">
        <v>3.0815163799715135</v>
      </c>
      <c r="C73" s="9">
        <v>0.37662977977429601</v>
      </c>
      <c r="D73" s="9">
        <v>88.888888888888886</v>
      </c>
      <c r="E73" s="9">
        <v>11.111111111111111</v>
      </c>
      <c r="F73" s="9">
        <v>11.111111111111111</v>
      </c>
      <c r="G73" s="9">
        <v>0</v>
      </c>
      <c r="H73" s="9">
        <v>0</v>
      </c>
      <c r="I73" s="9">
        <v>22.222222222222221</v>
      </c>
      <c r="J73" s="6">
        <v>3.42</v>
      </c>
    </row>
    <row r="74" spans="1:10">
      <c r="A74" s="6" t="s">
        <v>69</v>
      </c>
      <c r="B74" s="9">
        <v>9.7823176884898153</v>
      </c>
      <c r="C74" s="9">
        <v>0.92674588627798249</v>
      </c>
      <c r="D74" s="9">
        <v>89.473684210526315</v>
      </c>
      <c r="E74" s="9">
        <v>15.789473684210526</v>
      </c>
      <c r="F74" s="9">
        <v>0</v>
      </c>
      <c r="G74" s="9">
        <v>0</v>
      </c>
      <c r="H74" s="9">
        <v>0</v>
      </c>
      <c r="I74" s="9">
        <v>15.789473684210526</v>
      </c>
      <c r="J74" s="6">
        <v>0</v>
      </c>
    </row>
    <row r="75" spans="1:10">
      <c r="A75" s="6" t="s">
        <v>70</v>
      </c>
      <c r="B75" s="9">
        <v>4.1640145859482347</v>
      </c>
      <c r="C75" s="9">
        <v>0.83280291718964705</v>
      </c>
      <c r="D75" s="9">
        <v>85.714285714285708</v>
      </c>
      <c r="E75" s="9">
        <v>0</v>
      </c>
      <c r="F75" s="9">
        <v>0</v>
      </c>
      <c r="G75" s="9">
        <v>0</v>
      </c>
      <c r="H75" s="9">
        <v>3.8461538461538463</v>
      </c>
      <c r="I75" s="9">
        <v>42.857142857142854</v>
      </c>
      <c r="J75" s="6">
        <v>0</v>
      </c>
    </row>
    <row r="76" spans="1:10">
      <c r="A76" s="6" t="s">
        <v>71</v>
      </c>
      <c r="B76" s="9">
        <v>4.1071288555672139</v>
      </c>
      <c r="C76" s="9">
        <v>0.48538795565794335</v>
      </c>
      <c r="D76" s="9">
        <v>100</v>
      </c>
      <c r="E76" s="9">
        <v>9.0909090909090917</v>
      </c>
      <c r="F76" s="9">
        <v>9.0909090909090917</v>
      </c>
      <c r="G76" s="9">
        <v>0</v>
      </c>
      <c r="H76" s="9">
        <v>0</v>
      </c>
      <c r="I76" s="9">
        <v>36.363636363636367</v>
      </c>
      <c r="J76" s="6">
        <v>3.73</v>
      </c>
    </row>
    <row r="77" spans="1:10">
      <c r="A77" s="6" t="s">
        <v>72</v>
      </c>
      <c r="B77" s="9">
        <v>5.4003632971672637</v>
      </c>
      <c r="C77" s="9">
        <v>0.41730080023565225</v>
      </c>
      <c r="D77" s="9">
        <v>72.727272727272734</v>
      </c>
      <c r="E77" s="9">
        <v>0</v>
      </c>
      <c r="F77" s="9">
        <v>0</v>
      </c>
      <c r="G77" s="9">
        <v>0</v>
      </c>
      <c r="H77" s="9">
        <v>0</v>
      </c>
      <c r="I77" s="9">
        <v>40.909090909090914</v>
      </c>
      <c r="J77" s="6">
        <v>0</v>
      </c>
    </row>
    <row r="78" spans="1:10">
      <c r="A78" s="10" t="s">
        <v>73</v>
      </c>
      <c r="B78" s="8">
        <v>9.275296016190623</v>
      </c>
      <c r="C78" s="8">
        <v>1.0495729702531493</v>
      </c>
      <c r="D78" s="8">
        <v>67.669172932330824</v>
      </c>
      <c r="E78" s="8">
        <v>4.8872180451127818</v>
      </c>
      <c r="F78" s="8">
        <v>6.0150375939849621</v>
      </c>
      <c r="G78" s="8">
        <v>5.2631578947368416</v>
      </c>
      <c r="H78" s="8">
        <v>0</v>
      </c>
      <c r="I78" s="8">
        <v>36.84210526315789</v>
      </c>
      <c r="J78" s="61">
        <v>5.5791254232725551</v>
      </c>
    </row>
    <row r="79" spans="1:10">
      <c r="A79" s="6" t="s">
        <v>74</v>
      </c>
      <c r="B79" s="9">
        <v>3.9401879469650702</v>
      </c>
      <c r="C79" s="9">
        <v>0.39401879469650702</v>
      </c>
      <c r="D79" s="9">
        <v>100</v>
      </c>
      <c r="E79" s="9">
        <v>0</v>
      </c>
      <c r="F79" s="9">
        <v>0</v>
      </c>
      <c r="G79" s="9">
        <v>0</v>
      </c>
      <c r="H79" s="9">
        <v>0</v>
      </c>
      <c r="I79" s="9">
        <v>33.333333333333329</v>
      </c>
      <c r="J79" s="46">
        <v>0</v>
      </c>
    </row>
    <row r="80" spans="1:10">
      <c r="A80" s="6" t="s">
        <v>75</v>
      </c>
      <c r="B80" s="9">
        <v>0.45909255765054796</v>
      </c>
      <c r="C80" s="9">
        <v>9.1818511530109587E-2</v>
      </c>
      <c r="D80" s="9">
        <v>100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46">
        <v>0</v>
      </c>
    </row>
    <row r="81" spans="1:10">
      <c r="A81" s="6" t="s">
        <v>76</v>
      </c>
      <c r="B81" s="9">
        <v>1.400383705135207</v>
      </c>
      <c r="C81" s="9">
        <v>0.14003837051352072</v>
      </c>
      <c r="D81" s="9">
        <v>100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46">
        <v>0</v>
      </c>
    </row>
    <row r="82" spans="1:10">
      <c r="A82" s="6" t="s">
        <v>77</v>
      </c>
      <c r="B82" s="9">
        <v>1.1358731456870896</v>
      </c>
      <c r="C82" s="9">
        <v>0.22717462913741793</v>
      </c>
      <c r="D82" s="9">
        <v>100</v>
      </c>
      <c r="E82" s="9">
        <v>0</v>
      </c>
      <c r="F82" s="9">
        <v>33.333333333333329</v>
      </c>
      <c r="G82" s="9">
        <v>0</v>
      </c>
      <c r="H82" s="9">
        <v>0</v>
      </c>
      <c r="I82" s="9">
        <v>0</v>
      </c>
      <c r="J82" s="46">
        <v>3.7862438189569656</v>
      </c>
    </row>
    <row r="83" spans="1:10">
      <c r="A83" s="6" t="s">
        <v>78</v>
      </c>
      <c r="B83" s="9">
        <v>1.9236318168702511</v>
      </c>
      <c r="C83" s="9">
        <v>0.38472636337405025</v>
      </c>
      <c r="D83" s="9">
        <v>100</v>
      </c>
      <c r="E83" s="9">
        <v>0</v>
      </c>
      <c r="F83" s="9">
        <v>33.333333333333329</v>
      </c>
      <c r="G83" s="9">
        <v>0</v>
      </c>
      <c r="H83" s="9">
        <v>0</v>
      </c>
      <c r="I83" s="9">
        <v>0</v>
      </c>
      <c r="J83" s="46">
        <v>6.4121060562341698</v>
      </c>
    </row>
    <row r="84" spans="1:10">
      <c r="A84" s="6" t="s">
        <v>79</v>
      </c>
      <c r="B84" s="9">
        <v>1.4046850930135646</v>
      </c>
      <c r="C84" s="9">
        <v>0.28093701860271292</v>
      </c>
      <c r="D84" s="9">
        <v>66.666666666666657</v>
      </c>
      <c r="E84" s="9">
        <v>0</v>
      </c>
      <c r="F84" s="9">
        <v>0</v>
      </c>
      <c r="G84" s="9">
        <v>0</v>
      </c>
      <c r="H84" s="9">
        <v>0</v>
      </c>
      <c r="I84" s="9">
        <v>33.333333333333329</v>
      </c>
      <c r="J84" s="46">
        <v>0</v>
      </c>
    </row>
    <row r="85" spans="1:10">
      <c r="A85" s="6" t="s">
        <v>80</v>
      </c>
      <c r="B85" s="9">
        <v>12.008278648574194</v>
      </c>
      <c r="C85" s="9">
        <v>1.801241797286129</v>
      </c>
      <c r="D85" s="9">
        <v>88.235294117647058</v>
      </c>
      <c r="E85" s="9">
        <v>11.76470588235294</v>
      </c>
      <c r="F85" s="9">
        <v>11.76470588235294</v>
      </c>
      <c r="G85" s="9">
        <v>0</v>
      </c>
      <c r="H85" s="9">
        <v>0</v>
      </c>
      <c r="I85" s="9">
        <v>35.294117647058826</v>
      </c>
      <c r="J85" s="46">
        <v>14.127386645381405</v>
      </c>
    </row>
    <row r="86" spans="1:10">
      <c r="A86" s="6" t="s">
        <v>81</v>
      </c>
      <c r="B86" s="9">
        <v>18.781361073295077</v>
      </c>
      <c r="C86" s="9">
        <v>1.9107049415606552</v>
      </c>
      <c r="D86" s="9">
        <v>55.49132947976878</v>
      </c>
      <c r="E86" s="9">
        <v>5.202312138728324</v>
      </c>
      <c r="F86" s="9">
        <v>5.7803468208092488</v>
      </c>
      <c r="G86" s="9">
        <v>5.7803468208092488</v>
      </c>
      <c r="H86" s="9">
        <v>0</v>
      </c>
      <c r="I86" s="9">
        <v>37.572254335260112</v>
      </c>
      <c r="J86" s="46">
        <v>10.856278077049177</v>
      </c>
    </row>
    <row r="87" spans="1:10">
      <c r="A87" s="6" t="s">
        <v>82</v>
      </c>
      <c r="B87" s="9">
        <v>7.9301681002218514</v>
      </c>
      <c r="C87" s="9">
        <v>0.88972617709806134</v>
      </c>
      <c r="D87" s="9">
        <v>90.243902439024396</v>
      </c>
      <c r="E87" s="9">
        <v>0</v>
      </c>
      <c r="F87" s="9">
        <v>0</v>
      </c>
      <c r="G87" s="9">
        <v>9.7560975609756095</v>
      </c>
      <c r="H87" s="9">
        <v>0</v>
      </c>
      <c r="I87" s="9">
        <v>43.902439024390247</v>
      </c>
      <c r="J87" s="46">
        <v>0</v>
      </c>
    </row>
    <row r="88" spans="1:10">
      <c r="B88" s="11"/>
      <c r="C88" s="11"/>
      <c r="D88" s="11"/>
      <c r="E88" s="11"/>
      <c r="F88" s="11"/>
      <c r="G88" s="11"/>
      <c r="H88" s="11"/>
      <c r="I88" s="11"/>
    </row>
  </sheetData>
  <mergeCells count="1">
    <mergeCell ref="A1:I1"/>
  </mergeCells>
  <printOptions horizontalCentered="1" verticalCentered="1"/>
  <pageMargins left="0.45" right="0.45" top="0.5" bottom="0.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88"/>
  <sheetViews>
    <sheetView zoomScale="80" zoomScaleNormal="80" workbookViewId="0">
      <pane xSplit="1" ySplit="5" topLeftCell="B6" activePane="bottomRight" state="frozen"/>
      <selection activeCell="B5" sqref="B5"/>
      <selection pane="topRight" activeCell="B5" sqref="B5"/>
      <selection pane="bottomLeft" activeCell="B5" sqref="B5"/>
      <selection pane="bottomRight" activeCell="T21" sqref="T21:T28"/>
    </sheetView>
  </sheetViews>
  <sheetFormatPr defaultRowHeight="15"/>
  <cols>
    <col min="1" max="1" width="23.5703125" style="1" customWidth="1"/>
    <col min="2" max="2" width="8.5703125" style="17" customWidth="1"/>
    <col min="3" max="13" width="7.42578125" style="17" customWidth="1"/>
    <col min="14" max="14" width="9.5703125" style="17" customWidth="1"/>
    <col min="15" max="16" width="7.42578125" style="17" customWidth="1"/>
    <col min="17" max="17" width="6.7109375" style="17" customWidth="1"/>
    <col min="18" max="18" width="7.42578125" style="17" customWidth="1"/>
    <col min="19" max="19" width="9.28515625" style="17" customWidth="1"/>
    <col min="20" max="16384" width="9.140625" style="1"/>
  </cols>
  <sheetData>
    <row r="1" spans="1:20" ht="21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>
      <c r="A2" s="49" t="s">
        <v>85</v>
      </c>
      <c r="B2" s="50" t="s">
        <v>94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s="13" customFormat="1" ht="99" customHeight="1">
      <c r="A3" s="49"/>
      <c r="B3" s="20" t="s">
        <v>95</v>
      </c>
      <c r="C3" s="20" t="s">
        <v>96</v>
      </c>
      <c r="D3" s="20" t="s">
        <v>97</v>
      </c>
      <c r="E3" s="20" t="s">
        <v>98</v>
      </c>
      <c r="F3" s="20" t="s">
        <v>99</v>
      </c>
      <c r="G3" s="20" t="s">
        <v>100</v>
      </c>
      <c r="H3" s="20" t="s">
        <v>101</v>
      </c>
      <c r="I3" s="20" t="s">
        <v>102</v>
      </c>
      <c r="J3" s="20" t="s">
        <v>103</v>
      </c>
      <c r="K3" s="20" t="s">
        <v>104</v>
      </c>
      <c r="L3" s="20" t="s">
        <v>105</v>
      </c>
      <c r="M3" s="20" t="s">
        <v>106</v>
      </c>
      <c r="N3" s="21" t="s">
        <v>107</v>
      </c>
      <c r="O3" s="20" t="s">
        <v>108</v>
      </c>
      <c r="P3" s="20" t="s">
        <v>109</v>
      </c>
      <c r="Q3" s="34" t="s">
        <v>114</v>
      </c>
      <c r="R3" s="35" t="s">
        <v>115</v>
      </c>
      <c r="S3" s="35" t="s">
        <v>116</v>
      </c>
      <c r="T3" s="34" t="s">
        <v>117</v>
      </c>
    </row>
    <row r="4" spans="1:20" s="15" customFormat="1" ht="18" customHeight="1">
      <c r="A4" s="3" t="s">
        <v>83</v>
      </c>
      <c r="B4" s="14">
        <f>B5+B20+B29+B43+B55+B68+B79</f>
        <v>2078</v>
      </c>
      <c r="C4" s="14">
        <f t="shared" ref="C4:T4" si="0">C5+C20+C29+C43+C55+C68+C79</f>
        <v>1785</v>
      </c>
      <c r="D4" s="14">
        <f t="shared" si="0"/>
        <v>36</v>
      </c>
      <c r="E4" s="14">
        <f t="shared" si="0"/>
        <v>64</v>
      </c>
      <c r="F4" s="14">
        <f t="shared" si="0"/>
        <v>236</v>
      </c>
      <c r="G4" s="14">
        <f t="shared" si="0"/>
        <v>4199</v>
      </c>
      <c r="H4" s="14">
        <f t="shared" si="0"/>
        <v>1779</v>
      </c>
      <c r="I4" s="14">
        <f t="shared" si="0"/>
        <v>129</v>
      </c>
      <c r="J4" s="14">
        <f t="shared" si="0"/>
        <v>84</v>
      </c>
      <c r="K4" s="14">
        <f t="shared" si="0"/>
        <v>136</v>
      </c>
      <c r="L4" s="14">
        <f t="shared" si="0"/>
        <v>2128</v>
      </c>
      <c r="M4" s="14">
        <f t="shared" si="0"/>
        <v>2071</v>
      </c>
      <c r="N4" s="14">
        <f t="shared" si="0"/>
        <v>195</v>
      </c>
      <c r="O4" s="14">
        <f t="shared" si="0"/>
        <v>1002</v>
      </c>
      <c r="P4" s="14">
        <f t="shared" si="0"/>
        <v>423</v>
      </c>
      <c r="Q4" s="14">
        <f t="shared" si="0"/>
        <v>75</v>
      </c>
      <c r="R4" s="14">
        <f t="shared" si="0"/>
        <v>156</v>
      </c>
      <c r="S4" s="14">
        <f t="shared" si="0"/>
        <v>2</v>
      </c>
      <c r="T4" s="14">
        <f t="shared" si="0"/>
        <v>581</v>
      </c>
    </row>
    <row r="5" spans="1:20" s="15" customFormat="1" ht="18" customHeight="1">
      <c r="A5" s="4" t="s">
        <v>0</v>
      </c>
      <c r="B5" s="14">
        <f>SUM(B6:B19)</f>
        <v>298</v>
      </c>
      <c r="C5" s="14">
        <f t="shared" ref="C5:T5" si="1">SUM(C6:C19)</f>
        <v>327</v>
      </c>
      <c r="D5" s="14">
        <f t="shared" si="1"/>
        <v>9</v>
      </c>
      <c r="E5" s="14">
        <f t="shared" si="1"/>
        <v>2</v>
      </c>
      <c r="F5" s="14">
        <f t="shared" si="1"/>
        <v>2</v>
      </c>
      <c r="G5" s="14">
        <f t="shared" si="1"/>
        <v>638</v>
      </c>
      <c r="H5" s="14">
        <f t="shared" si="1"/>
        <v>262</v>
      </c>
      <c r="I5" s="14">
        <f t="shared" si="1"/>
        <v>2</v>
      </c>
      <c r="J5" s="14">
        <f t="shared" si="1"/>
        <v>6</v>
      </c>
      <c r="K5" s="14">
        <f t="shared" si="1"/>
        <v>23</v>
      </c>
      <c r="L5" s="14">
        <f t="shared" si="1"/>
        <v>293</v>
      </c>
      <c r="M5" s="14">
        <f t="shared" si="1"/>
        <v>345</v>
      </c>
      <c r="N5" s="14">
        <f t="shared" si="1"/>
        <v>0</v>
      </c>
      <c r="O5" s="14">
        <f t="shared" si="1"/>
        <v>269</v>
      </c>
      <c r="P5" s="14">
        <f t="shared" si="1"/>
        <v>31</v>
      </c>
      <c r="Q5" s="14">
        <f t="shared" si="1"/>
        <v>14</v>
      </c>
      <c r="R5" s="14">
        <f t="shared" si="1"/>
        <v>7</v>
      </c>
      <c r="S5" s="14">
        <f t="shared" si="1"/>
        <v>0</v>
      </c>
      <c r="T5" s="14">
        <f t="shared" si="1"/>
        <v>90</v>
      </c>
    </row>
    <row r="6" spans="1:20" ht="15.75">
      <c r="A6" s="6" t="s">
        <v>1</v>
      </c>
      <c r="B6" s="23">
        <v>0</v>
      </c>
      <c r="C6" s="23">
        <v>2</v>
      </c>
      <c r="D6" s="23">
        <v>0</v>
      </c>
      <c r="E6" s="23">
        <v>0</v>
      </c>
      <c r="F6" s="23">
        <v>0</v>
      </c>
      <c r="G6" s="24">
        <f t="shared" ref="G6:G9" si="2">SUM(B6:F6)</f>
        <v>2</v>
      </c>
      <c r="H6" s="25">
        <v>1</v>
      </c>
      <c r="I6" s="25">
        <v>0</v>
      </c>
      <c r="J6" s="25">
        <v>0</v>
      </c>
      <c r="K6" s="25">
        <v>0</v>
      </c>
      <c r="L6" s="24">
        <f t="shared" ref="L6:L10" si="3">SUM(H6:K6)</f>
        <v>1</v>
      </c>
      <c r="M6" s="24">
        <f t="shared" ref="M6:M10" si="4">G6-L6</f>
        <v>1</v>
      </c>
      <c r="N6" s="23">
        <v>0</v>
      </c>
      <c r="O6" s="23">
        <v>1</v>
      </c>
      <c r="P6" s="23">
        <v>1</v>
      </c>
      <c r="Q6" s="23">
        <v>0</v>
      </c>
      <c r="R6" s="23">
        <v>0</v>
      </c>
      <c r="S6" s="26">
        <v>0</v>
      </c>
      <c r="T6" s="23">
        <v>0</v>
      </c>
    </row>
    <row r="7" spans="1:20" ht="15.75">
      <c r="A7" s="6" t="s">
        <v>2</v>
      </c>
      <c r="B7" s="23">
        <v>1</v>
      </c>
      <c r="C7" s="23">
        <v>0</v>
      </c>
      <c r="D7" s="23">
        <v>0</v>
      </c>
      <c r="E7" s="23">
        <v>0</v>
      </c>
      <c r="F7" s="23">
        <v>0</v>
      </c>
      <c r="G7" s="24">
        <f t="shared" si="2"/>
        <v>1</v>
      </c>
      <c r="H7" s="25">
        <v>0</v>
      </c>
      <c r="I7" s="25">
        <v>0</v>
      </c>
      <c r="J7" s="25">
        <v>0</v>
      </c>
      <c r="K7" s="25">
        <v>0</v>
      </c>
      <c r="L7" s="24">
        <f t="shared" si="3"/>
        <v>0</v>
      </c>
      <c r="M7" s="24">
        <f t="shared" si="4"/>
        <v>1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6">
        <v>0</v>
      </c>
      <c r="T7" s="24">
        <v>1</v>
      </c>
    </row>
    <row r="8" spans="1:20" ht="15.75">
      <c r="A8" s="6" t="s">
        <v>3</v>
      </c>
      <c r="B8" s="23">
        <v>2</v>
      </c>
      <c r="C8" s="23">
        <v>0</v>
      </c>
      <c r="D8" s="23">
        <v>0</v>
      </c>
      <c r="E8" s="23">
        <v>0</v>
      </c>
      <c r="F8" s="23">
        <v>0</v>
      </c>
      <c r="G8" s="24">
        <f t="shared" si="2"/>
        <v>2</v>
      </c>
      <c r="H8" s="25">
        <v>0</v>
      </c>
      <c r="I8" s="25">
        <v>0</v>
      </c>
      <c r="J8" s="25">
        <v>0</v>
      </c>
      <c r="K8" s="25">
        <v>0</v>
      </c>
      <c r="L8" s="24">
        <f t="shared" si="3"/>
        <v>0</v>
      </c>
      <c r="M8" s="24">
        <f t="shared" si="4"/>
        <v>2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6">
        <v>0</v>
      </c>
      <c r="T8" s="23">
        <v>0</v>
      </c>
    </row>
    <row r="9" spans="1:20" ht="15.75">
      <c r="A9" s="6" t="s">
        <v>4</v>
      </c>
      <c r="B9" s="23">
        <v>4</v>
      </c>
      <c r="C9" s="23">
        <v>1</v>
      </c>
      <c r="D9" s="23">
        <v>0</v>
      </c>
      <c r="E9" s="23">
        <v>0</v>
      </c>
      <c r="F9" s="23">
        <v>0</v>
      </c>
      <c r="G9" s="24">
        <f t="shared" si="2"/>
        <v>5</v>
      </c>
      <c r="H9" s="25">
        <v>2</v>
      </c>
      <c r="I9" s="25">
        <v>0</v>
      </c>
      <c r="J9" s="25">
        <v>0</v>
      </c>
      <c r="K9" s="25">
        <v>0</v>
      </c>
      <c r="L9" s="24">
        <f t="shared" si="3"/>
        <v>2</v>
      </c>
      <c r="M9" s="24">
        <f t="shared" si="4"/>
        <v>3</v>
      </c>
      <c r="N9" s="24">
        <v>0</v>
      </c>
      <c r="O9" s="24">
        <v>1</v>
      </c>
      <c r="P9" s="24">
        <v>0</v>
      </c>
      <c r="Q9" s="24">
        <v>0</v>
      </c>
      <c r="R9" s="24">
        <v>0</v>
      </c>
      <c r="S9" s="26">
        <v>0</v>
      </c>
      <c r="T9" s="24">
        <v>0</v>
      </c>
    </row>
    <row r="10" spans="1:20" ht="15.75">
      <c r="A10" s="6" t="s">
        <v>5</v>
      </c>
      <c r="B10" s="23">
        <v>4</v>
      </c>
      <c r="C10" s="23">
        <v>3</v>
      </c>
      <c r="D10" s="23">
        <v>0</v>
      </c>
      <c r="E10" s="23">
        <v>0</v>
      </c>
      <c r="F10" s="23">
        <v>0</v>
      </c>
      <c r="G10" s="24">
        <f>SUM(B10:F10)</f>
        <v>7</v>
      </c>
      <c r="H10" s="25">
        <v>6</v>
      </c>
      <c r="I10" s="25">
        <v>0</v>
      </c>
      <c r="J10" s="25">
        <v>0</v>
      </c>
      <c r="K10" s="25">
        <v>0</v>
      </c>
      <c r="L10" s="24">
        <f t="shared" si="3"/>
        <v>6</v>
      </c>
      <c r="M10" s="24">
        <f t="shared" si="4"/>
        <v>1</v>
      </c>
      <c r="N10" s="24">
        <v>0</v>
      </c>
      <c r="O10" s="24">
        <v>3</v>
      </c>
      <c r="P10" s="24">
        <v>2</v>
      </c>
      <c r="Q10" s="24">
        <v>0</v>
      </c>
      <c r="R10" s="24">
        <v>0</v>
      </c>
      <c r="S10" s="26">
        <v>0</v>
      </c>
      <c r="T10" s="24">
        <v>1</v>
      </c>
    </row>
    <row r="11" spans="1:20" ht="15.75">
      <c r="A11" s="6" t="s">
        <v>6</v>
      </c>
      <c r="B11" s="23">
        <v>2</v>
      </c>
      <c r="C11" s="23">
        <v>2</v>
      </c>
      <c r="D11" s="23">
        <v>0</v>
      </c>
      <c r="E11" s="23">
        <v>0</v>
      </c>
      <c r="F11" s="23">
        <v>0</v>
      </c>
      <c r="G11" s="24">
        <f>SUM(B11:F11)</f>
        <v>4</v>
      </c>
      <c r="H11" s="25">
        <v>2</v>
      </c>
      <c r="I11" s="25">
        <v>0</v>
      </c>
      <c r="J11" s="25">
        <v>0</v>
      </c>
      <c r="K11" s="25">
        <v>0</v>
      </c>
      <c r="L11" s="24">
        <f>SUM(H11:K11)</f>
        <v>2</v>
      </c>
      <c r="M11" s="24">
        <f>G11-L11</f>
        <v>2</v>
      </c>
      <c r="N11" s="24">
        <v>0</v>
      </c>
      <c r="O11" s="24">
        <v>1</v>
      </c>
      <c r="P11" s="24">
        <v>0</v>
      </c>
      <c r="Q11" s="24">
        <v>0</v>
      </c>
      <c r="R11" s="24">
        <v>0</v>
      </c>
      <c r="S11" s="26">
        <v>0</v>
      </c>
      <c r="T11" s="24">
        <v>0</v>
      </c>
    </row>
    <row r="12" spans="1:20" ht="15.75">
      <c r="A12" s="6" t="s">
        <v>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4">
        <f>SUM(B12:F12)</f>
        <v>0</v>
      </c>
      <c r="H12" s="25">
        <v>0</v>
      </c>
      <c r="I12" s="25">
        <v>0</v>
      </c>
      <c r="J12" s="25">
        <v>0</v>
      </c>
      <c r="K12" s="25">
        <v>0</v>
      </c>
      <c r="L12" s="24">
        <f t="shared" ref="L12:L19" si="5">SUM(H12:K12)</f>
        <v>0</v>
      </c>
      <c r="M12" s="24">
        <f t="shared" ref="M12:M19" si="6">G12-L12</f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>
        <v>0</v>
      </c>
      <c r="T12" s="24">
        <v>0</v>
      </c>
    </row>
    <row r="13" spans="1:20" ht="15.75">
      <c r="A13" s="6" t="s">
        <v>8</v>
      </c>
      <c r="B13" s="23">
        <v>1</v>
      </c>
      <c r="C13" s="23">
        <v>0</v>
      </c>
      <c r="D13" s="23">
        <v>0</v>
      </c>
      <c r="E13" s="23">
        <v>0</v>
      </c>
      <c r="F13" s="23">
        <v>0</v>
      </c>
      <c r="G13" s="24">
        <f t="shared" ref="G13:G14" si="7">SUM(B13:F13)</f>
        <v>1</v>
      </c>
      <c r="H13" s="25">
        <v>0</v>
      </c>
      <c r="I13" s="25">
        <v>0</v>
      </c>
      <c r="J13" s="25">
        <v>0</v>
      </c>
      <c r="K13" s="25">
        <v>0</v>
      </c>
      <c r="L13" s="24">
        <f t="shared" si="5"/>
        <v>0</v>
      </c>
      <c r="M13" s="24">
        <f t="shared" si="6"/>
        <v>1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6">
        <v>0</v>
      </c>
      <c r="T13" s="27">
        <v>0</v>
      </c>
    </row>
    <row r="14" spans="1:20" ht="15.75">
      <c r="A14" s="6" t="s">
        <v>9</v>
      </c>
      <c r="B14" s="23">
        <v>6</v>
      </c>
      <c r="C14" s="23">
        <v>1</v>
      </c>
      <c r="D14" s="23">
        <v>0</v>
      </c>
      <c r="E14" s="23">
        <v>0</v>
      </c>
      <c r="F14" s="23">
        <v>0</v>
      </c>
      <c r="G14" s="24">
        <f t="shared" si="7"/>
        <v>7</v>
      </c>
      <c r="H14" s="25">
        <v>5</v>
      </c>
      <c r="I14" s="25">
        <v>0</v>
      </c>
      <c r="J14" s="25">
        <v>0</v>
      </c>
      <c r="K14" s="25">
        <v>0</v>
      </c>
      <c r="L14" s="24">
        <f t="shared" si="5"/>
        <v>5</v>
      </c>
      <c r="M14" s="24">
        <f t="shared" si="6"/>
        <v>2</v>
      </c>
      <c r="N14" s="24">
        <v>0</v>
      </c>
      <c r="O14" s="24">
        <v>1</v>
      </c>
      <c r="P14" s="24">
        <v>1</v>
      </c>
      <c r="Q14" s="24">
        <v>0</v>
      </c>
      <c r="R14" s="24">
        <v>0</v>
      </c>
      <c r="S14" s="26">
        <v>0</v>
      </c>
      <c r="T14" s="24">
        <v>0</v>
      </c>
    </row>
    <row r="15" spans="1:20" ht="15.75">
      <c r="A15" s="6" t="s">
        <v>10</v>
      </c>
      <c r="B15" s="23">
        <v>1</v>
      </c>
      <c r="C15" s="23">
        <v>4</v>
      </c>
      <c r="D15" s="23">
        <v>0</v>
      </c>
      <c r="E15" s="23">
        <v>0</v>
      </c>
      <c r="F15" s="23">
        <v>0</v>
      </c>
      <c r="G15" s="24">
        <f>SUM(B15:F15)</f>
        <v>5</v>
      </c>
      <c r="H15" s="25">
        <v>2</v>
      </c>
      <c r="I15" s="25">
        <v>0</v>
      </c>
      <c r="J15" s="25">
        <v>0</v>
      </c>
      <c r="K15" s="25">
        <v>0</v>
      </c>
      <c r="L15" s="24">
        <f t="shared" si="5"/>
        <v>2</v>
      </c>
      <c r="M15" s="24">
        <f t="shared" si="6"/>
        <v>3</v>
      </c>
      <c r="N15" s="24">
        <v>0</v>
      </c>
      <c r="O15" s="24">
        <v>4</v>
      </c>
      <c r="P15" s="24">
        <v>0</v>
      </c>
      <c r="Q15" s="24">
        <v>0</v>
      </c>
      <c r="R15" s="24">
        <v>1</v>
      </c>
      <c r="S15" s="26">
        <v>0</v>
      </c>
      <c r="T15" s="24">
        <v>1</v>
      </c>
    </row>
    <row r="16" spans="1:20" ht="15.75">
      <c r="A16" s="6" t="s">
        <v>11</v>
      </c>
      <c r="B16" s="23">
        <v>135</v>
      </c>
      <c r="C16" s="23">
        <v>106</v>
      </c>
      <c r="D16" s="23">
        <v>1</v>
      </c>
      <c r="E16" s="23">
        <v>0</v>
      </c>
      <c r="F16" s="23">
        <v>1</v>
      </c>
      <c r="G16" s="24">
        <f>SUM(B16:F16)</f>
        <v>243</v>
      </c>
      <c r="H16" s="25">
        <v>91</v>
      </c>
      <c r="I16" s="25">
        <v>1</v>
      </c>
      <c r="J16" s="25">
        <v>0</v>
      </c>
      <c r="K16" s="25">
        <v>3</v>
      </c>
      <c r="L16" s="24">
        <f t="shared" si="5"/>
        <v>95</v>
      </c>
      <c r="M16" s="24">
        <f t="shared" si="6"/>
        <v>148</v>
      </c>
      <c r="N16" s="24">
        <v>0</v>
      </c>
      <c r="O16" s="24">
        <v>106</v>
      </c>
      <c r="P16" s="24">
        <v>0</v>
      </c>
      <c r="Q16" s="24">
        <v>12</v>
      </c>
      <c r="R16" s="24">
        <v>2</v>
      </c>
      <c r="S16" s="26">
        <v>0</v>
      </c>
      <c r="T16" s="24">
        <v>35</v>
      </c>
    </row>
    <row r="17" spans="1:20" ht="15.75">
      <c r="A17" s="6" t="s">
        <v>12</v>
      </c>
      <c r="B17" s="23">
        <v>88</v>
      </c>
      <c r="C17" s="23">
        <v>116</v>
      </c>
      <c r="D17" s="23">
        <v>8</v>
      </c>
      <c r="E17" s="23">
        <v>1</v>
      </c>
      <c r="F17" s="23">
        <v>1</v>
      </c>
      <c r="G17" s="24">
        <f t="shared" ref="G17:G19" si="8">SUM(B17:F17)</f>
        <v>214</v>
      </c>
      <c r="H17" s="25">
        <v>81</v>
      </c>
      <c r="I17" s="25">
        <v>1</v>
      </c>
      <c r="J17" s="25">
        <v>6</v>
      </c>
      <c r="K17" s="25">
        <v>11</v>
      </c>
      <c r="L17" s="24">
        <f t="shared" si="5"/>
        <v>99</v>
      </c>
      <c r="M17" s="24">
        <f t="shared" si="6"/>
        <v>115</v>
      </c>
      <c r="N17" s="24">
        <v>0</v>
      </c>
      <c r="O17" s="24">
        <v>93</v>
      </c>
      <c r="P17" s="24">
        <v>24</v>
      </c>
      <c r="Q17" s="24">
        <v>2</v>
      </c>
      <c r="R17" s="24">
        <v>4</v>
      </c>
      <c r="S17" s="26">
        <v>0</v>
      </c>
      <c r="T17" s="24">
        <v>25</v>
      </c>
    </row>
    <row r="18" spans="1:20" ht="15.75">
      <c r="A18" s="6" t="s">
        <v>13</v>
      </c>
      <c r="B18" s="23">
        <v>36</v>
      </c>
      <c r="C18" s="23">
        <v>61</v>
      </c>
      <c r="D18" s="23">
        <v>0</v>
      </c>
      <c r="E18" s="23">
        <v>1</v>
      </c>
      <c r="F18" s="23">
        <v>0</v>
      </c>
      <c r="G18" s="24">
        <f t="shared" si="8"/>
        <v>98</v>
      </c>
      <c r="H18" s="25">
        <v>57</v>
      </c>
      <c r="I18" s="25">
        <v>0</v>
      </c>
      <c r="J18" s="25">
        <v>0</v>
      </c>
      <c r="K18" s="25">
        <v>9</v>
      </c>
      <c r="L18" s="24">
        <f t="shared" si="5"/>
        <v>66</v>
      </c>
      <c r="M18" s="24">
        <f t="shared" si="6"/>
        <v>32</v>
      </c>
      <c r="N18" s="23">
        <v>0</v>
      </c>
      <c r="O18" s="23">
        <v>28</v>
      </c>
      <c r="P18" s="23">
        <v>3</v>
      </c>
      <c r="Q18" s="23">
        <v>0</v>
      </c>
      <c r="R18" s="23">
        <v>0</v>
      </c>
      <c r="S18" s="26">
        <v>0</v>
      </c>
      <c r="T18" s="23">
        <v>21</v>
      </c>
    </row>
    <row r="19" spans="1:20" ht="15.75">
      <c r="A19" s="6" t="s">
        <v>14</v>
      </c>
      <c r="B19" s="23">
        <v>18</v>
      </c>
      <c r="C19" s="23">
        <v>31</v>
      </c>
      <c r="D19" s="23">
        <v>0</v>
      </c>
      <c r="E19" s="23">
        <v>0</v>
      </c>
      <c r="F19" s="23">
        <v>0</v>
      </c>
      <c r="G19" s="24">
        <f t="shared" si="8"/>
        <v>49</v>
      </c>
      <c r="H19" s="25">
        <v>15</v>
      </c>
      <c r="I19" s="25">
        <v>0</v>
      </c>
      <c r="J19" s="25">
        <v>0</v>
      </c>
      <c r="K19" s="25">
        <v>0</v>
      </c>
      <c r="L19" s="24">
        <f t="shared" si="5"/>
        <v>15</v>
      </c>
      <c r="M19" s="24">
        <f t="shared" si="6"/>
        <v>34</v>
      </c>
      <c r="N19" s="23">
        <v>0</v>
      </c>
      <c r="O19" s="23">
        <v>31</v>
      </c>
      <c r="P19" s="23">
        <v>0</v>
      </c>
      <c r="Q19" s="23">
        <v>0</v>
      </c>
      <c r="R19" s="23">
        <v>0</v>
      </c>
      <c r="S19" s="26">
        <v>0</v>
      </c>
      <c r="T19" s="23">
        <v>6</v>
      </c>
    </row>
    <row r="20" spans="1:20" s="16" customFormat="1">
      <c r="A20" s="7" t="s">
        <v>15</v>
      </c>
      <c r="B20" s="14">
        <f>SUM(B21:B28)</f>
        <v>555</v>
      </c>
      <c r="C20" s="14">
        <f t="shared" ref="C20:K20" si="9">SUM(C21:C28)</f>
        <v>554</v>
      </c>
      <c r="D20" s="14">
        <f t="shared" si="9"/>
        <v>9</v>
      </c>
      <c r="E20" s="14">
        <f t="shared" si="9"/>
        <v>21</v>
      </c>
      <c r="F20" s="14">
        <f t="shared" si="9"/>
        <v>72</v>
      </c>
      <c r="G20" s="14">
        <f t="shared" si="9"/>
        <v>1211</v>
      </c>
      <c r="H20" s="14">
        <f t="shared" si="9"/>
        <v>479</v>
      </c>
      <c r="I20" s="14">
        <f t="shared" si="9"/>
        <v>4</v>
      </c>
      <c r="J20" s="14">
        <f t="shared" si="9"/>
        <v>31</v>
      </c>
      <c r="K20" s="14">
        <f t="shared" si="9"/>
        <v>63</v>
      </c>
      <c r="L20" s="14">
        <f>SUM(L21:L28)</f>
        <v>577</v>
      </c>
      <c r="M20" s="14">
        <f t="shared" ref="M20:T20" si="10">SUM(M21:M28)</f>
        <v>634</v>
      </c>
      <c r="N20" s="14">
        <f t="shared" si="10"/>
        <v>82</v>
      </c>
      <c r="O20" s="14">
        <f t="shared" si="10"/>
        <v>149</v>
      </c>
      <c r="P20" s="14">
        <f t="shared" si="10"/>
        <v>74</v>
      </c>
      <c r="Q20" s="14">
        <f t="shared" si="10"/>
        <v>33</v>
      </c>
      <c r="R20" s="14">
        <f t="shared" si="10"/>
        <v>75</v>
      </c>
      <c r="S20" s="14">
        <f t="shared" si="10"/>
        <v>1</v>
      </c>
      <c r="T20" s="14">
        <f t="shared" si="10"/>
        <v>197</v>
      </c>
    </row>
    <row r="21" spans="1:20" ht="15.75">
      <c r="A21" s="6" t="s">
        <v>16</v>
      </c>
      <c r="B21" s="78">
        <v>38</v>
      </c>
      <c r="C21" s="78">
        <f>19+24</f>
        <v>43</v>
      </c>
      <c r="D21" s="78">
        <v>0</v>
      </c>
      <c r="E21" s="78">
        <v>3</v>
      </c>
      <c r="F21" s="78">
        <v>9</v>
      </c>
      <c r="G21" s="78">
        <f t="shared" ref="G21" si="11">SUM(B21:F21)</f>
        <v>93</v>
      </c>
      <c r="H21" s="78">
        <f>16+12</f>
        <v>28</v>
      </c>
      <c r="I21" s="78">
        <v>0</v>
      </c>
      <c r="J21" s="78">
        <v>2</v>
      </c>
      <c r="K21" s="78">
        <v>3</v>
      </c>
      <c r="L21" s="78">
        <f t="shared" ref="L21" si="12">SUM(H21:K21)</f>
        <v>33</v>
      </c>
      <c r="M21" s="78">
        <f t="shared" ref="M21" si="13">G21-L21</f>
        <v>60</v>
      </c>
      <c r="N21" s="78">
        <v>4</v>
      </c>
      <c r="O21" s="78">
        <v>6</v>
      </c>
      <c r="P21" s="78">
        <v>4</v>
      </c>
      <c r="Q21" s="78">
        <v>4</v>
      </c>
      <c r="R21" s="78">
        <v>14</v>
      </c>
      <c r="S21" s="83">
        <v>0</v>
      </c>
      <c r="T21" s="78">
        <v>19</v>
      </c>
    </row>
    <row r="22" spans="1:20" ht="15.75">
      <c r="A22" s="6" t="s">
        <v>17</v>
      </c>
      <c r="B22" s="78">
        <v>39</v>
      </c>
      <c r="C22" s="78">
        <f>11+32</f>
        <v>43</v>
      </c>
      <c r="D22" s="78">
        <v>1</v>
      </c>
      <c r="E22" s="78">
        <v>1</v>
      </c>
      <c r="F22" s="78">
        <f>12</f>
        <v>12</v>
      </c>
      <c r="G22" s="78">
        <f>SUM(B22:F22)</f>
        <v>96</v>
      </c>
      <c r="H22" s="78">
        <f>21+12</f>
        <v>33</v>
      </c>
      <c r="I22" s="78">
        <v>1</v>
      </c>
      <c r="J22" s="78">
        <v>2</v>
      </c>
      <c r="K22" s="78">
        <v>6</v>
      </c>
      <c r="L22" s="78">
        <f>SUM(H22:K22)</f>
        <v>42</v>
      </c>
      <c r="M22" s="78">
        <f>G22-L22</f>
        <v>54</v>
      </c>
      <c r="N22" s="78">
        <f>14+9</f>
        <v>23</v>
      </c>
      <c r="O22" s="78">
        <v>9</v>
      </c>
      <c r="P22" s="78">
        <v>5</v>
      </c>
      <c r="Q22" s="78">
        <v>1</v>
      </c>
      <c r="R22" s="78">
        <v>7</v>
      </c>
      <c r="S22" s="83">
        <v>0</v>
      </c>
      <c r="T22" s="78">
        <v>11</v>
      </c>
    </row>
    <row r="23" spans="1:20" ht="15.75">
      <c r="A23" s="6" t="s">
        <v>18</v>
      </c>
      <c r="B23" s="78">
        <v>80</v>
      </c>
      <c r="C23" s="78">
        <f>118</f>
        <v>118</v>
      </c>
      <c r="D23" s="78">
        <v>5</v>
      </c>
      <c r="E23" s="78">
        <v>7</v>
      </c>
      <c r="F23" s="78">
        <v>0</v>
      </c>
      <c r="G23" s="78">
        <f t="shared" ref="G23:G25" si="14">SUM(B23:F23)</f>
        <v>210</v>
      </c>
      <c r="H23" s="78">
        <f>25+45</f>
        <v>70</v>
      </c>
      <c r="I23" s="78">
        <v>0</v>
      </c>
      <c r="J23" s="78">
        <v>10</v>
      </c>
      <c r="K23" s="78">
        <v>7</v>
      </c>
      <c r="L23" s="78">
        <f t="shared" ref="L23:L24" si="15">SUM(H23:K23)</f>
        <v>87</v>
      </c>
      <c r="M23" s="78">
        <f t="shared" ref="M23:M25" si="16">G23-L23</f>
        <v>123</v>
      </c>
      <c r="N23" s="78">
        <v>16</v>
      </c>
      <c r="O23" s="78">
        <f>18+40</f>
        <v>58</v>
      </c>
      <c r="P23" s="78">
        <f>9+27</f>
        <v>36</v>
      </c>
      <c r="Q23" s="78">
        <v>8</v>
      </c>
      <c r="R23" s="78">
        <f>7+16</f>
        <v>23</v>
      </c>
      <c r="S23" s="83">
        <v>0</v>
      </c>
      <c r="T23" s="78">
        <v>41</v>
      </c>
    </row>
    <row r="24" spans="1:20" ht="15.75">
      <c r="A24" s="6" t="s">
        <v>19</v>
      </c>
      <c r="B24" s="78">
        <v>70</v>
      </c>
      <c r="C24" s="78">
        <f>19+35</f>
        <v>54</v>
      </c>
      <c r="D24" s="78">
        <v>0</v>
      </c>
      <c r="E24" s="78">
        <v>0</v>
      </c>
      <c r="F24" s="78">
        <v>3</v>
      </c>
      <c r="G24" s="78">
        <f t="shared" si="14"/>
        <v>127</v>
      </c>
      <c r="H24" s="78">
        <v>75</v>
      </c>
      <c r="I24" s="78">
        <v>0</v>
      </c>
      <c r="J24" s="78">
        <v>1</v>
      </c>
      <c r="K24" s="78">
        <v>6</v>
      </c>
      <c r="L24" s="78">
        <f t="shared" si="15"/>
        <v>82</v>
      </c>
      <c r="M24" s="78">
        <f t="shared" si="16"/>
        <v>45</v>
      </c>
      <c r="N24" s="78">
        <v>21</v>
      </c>
      <c r="O24" s="78">
        <f>13+8</f>
        <v>21</v>
      </c>
      <c r="P24" s="78">
        <v>9</v>
      </c>
      <c r="Q24" s="78">
        <v>2</v>
      </c>
      <c r="R24" s="78">
        <v>11</v>
      </c>
      <c r="S24" s="83">
        <v>1</v>
      </c>
      <c r="T24" s="78">
        <v>19</v>
      </c>
    </row>
    <row r="25" spans="1:20" ht="15.75">
      <c r="A25" s="6" t="s">
        <v>20</v>
      </c>
      <c r="B25" s="78">
        <v>90</v>
      </c>
      <c r="C25" s="78">
        <f>37+55</f>
        <v>92</v>
      </c>
      <c r="D25" s="78">
        <v>1</v>
      </c>
      <c r="E25" s="78">
        <v>2</v>
      </c>
      <c r="F25" s="78">
        <v>11</v>
      </c>
      <c r="G25" s="78">
        <f t="shared" si="14"/>
        <v>196</v>
      </c>
      <c r="H25" s="78">
        <v>100</v>
      </c>
      <c r="I25" s="78">
        <v>1</v>
      </c>
      <c r="J25" s="78">
        <v>1</v>
      </c>
      <c r="K25" s="78">
        <v>11</v>
      </c>
      <c r="L25" s="78">
        <f>SUM(H25:K25)</f>
        <v>113</v>
      </c>
      <c r="M25" s="78">
        <f t="shared" si="16"/>
        <v>83</v>
      </c>
      <c r="N25" s="78">
        <v>6</v>
      </c>
      <c r="O25" s="78">
        <v>35</v>
      </c>
      <c r="P25" s="78">
        <v>13</v>
      </c>
      <c r="Q25" s="78">
        <v>6</v>
      </c>
      <c r="R25" s="78">
        <v>12</v>
      </c>
      <c r="S25" s="83">
        <v>0</v>
      </c>
      <c r="T25" s="78">
        <v>37</v>
      </c>
    </row>
    <row r="26" spans="1:20" ht="15.75">
      <c r="A26" s="6" t="s">
        <v>21</v>
      </c>
      <c r="B26" s="78">
        <v>78</v>
      </c>
      <c r="C26" s="78">
        <f>26+56</f>
        <v>82</v>
      </c>
      <c r="D26" s="78">
        <v>2</v>
      </c>
      <c r="E26" s="78">
        <v>2</v>
      </c>
      <c r="F26" s="78">
        <v>10</v>
      </c>
      <c r="G26" s="78">
        <f t="shared" ref="G26" si="17">SUM(B26:F26)</f>
        <v>174</v>
      </c>
      <c r="H26" s="78">
        <v>92</v>
      </c>
      <c r="I26" s="78">
        <v>1</v>
      </c>
      <c r="J26" s="78">
        <v>0</v>
      </c>
      <c r="K26" s="78">
        <v>6</v>
      </c>
      <c r="L26" s="78">
        <f t="shared" ref="L26" si="18">SUM(H26:K26)</f>
        <v>99</v>
      </c>
      <c r="M26" s="78">
        <f t="shared" ref="M26" si="19">G26-L26</f>
        <v>75</v>
      </c>
      <c r="N26" s="78">
        <v>7</v>
      </c>
      <c r="O26" s="78">
        <f>16</f>
        <v>16</v>
      </c>
      <c r="P26" s="78">
        <v>4</v>
      </c>
      <c r="Q26" s="78">
        <v>7</v>
      </c>
      <c r="R26" s="78">
        <v>2</v>
      </c>
      <c r="S26" s="83">
        <v>0</v>
      </c>
      <c r="T26" s="78">
        <v>26</v>
      </c>
    </row>
    <row r="27" spans="1:20" ht="15.75">
      <c r="A27" s="6" t="s">
        <v>22</v>
      </c>
      <c r="B27" s="78">
        <v>94</v>
      </c>
      <c r="C27" s="78">
        <f>16+45</f>
        <v>61</v>
      </c>
      <c r="D27" s="78">
        <v>0</v>
      </c>
      <c r="E27" s="78">
        <v>5</v>
      </c>
      <c r="F27" s="78">
        <f>8+14</f>
        <v>22</v>
      </c>
      <c r="G27" s="78">
        <f t="shared" ref="G27:G28" si="20">SUM(B27:F27)</f>
        <v>182</v>
      </c>
      <c r="H27" s="78">
        <f>12+27</f>
        <v>39</v>
      </c>
      <c r="I27" s="78">
        <v>1</v>
      </c>
      <c r="J27" s="78">
        <v>10</v>
      </c>
      <c r="K27" s="78">
        <f>16</f>
        <v>16</v>
      </c>
      <c r="L27" s="78">
        <f>SUM(H27:K27)</f>
        <v>66</v>
      </c>
      <c r="M27" s="78">
        <f t="shared" ref="M27:M28" si="21">G27-L27</f>
        <v>116</v>
      </c>
      <c r="N27" s="78">
        <v>4</v>
      </c>
      <c r="O27" s="78">
        <v>4</v>
      </c>
      <c r="P27" s="78">
        <v>3</v>
      </c>
      <c r="Q27" s="78">
        <v>4</v>
      </c>
      <c r="R27" s="78">
        <v>3</v>
      </c>
      <c r="S27" s="83">
        <v>0</v>
      </c>
      <c r="T27" s="78">
        <v>16</v>
      </c>
    </row>
    <row r="28" spans="1:20" ht="15.75">
      <c r="A28" s="6" t="s">
        <v>23</v>
      </c>
      <c r="B28" s="78">
        <v>66</v>
      </c>
      <c r="C28" s="78">
        <f>28+33</f>
        <v>61</v>
      </c>
      <c r="D28" s="78">
        <v>0</v>
      </c>
      <c r="E28" s="78">
        <v>1</v>
      </c>
      <c r="F28" s="78">
        <v>5</v>
      </c>
      <c r="G28" s="78">
        <f t="shared" si="20"/>
        <v>133</v>
      </c>
      <c r="H28" s="78">
        <f>22+20</f>
        <v>42</v>
      </c>
      <c r="I28" s="78">
        <v>0</v>
      </c>
      <c r="J28" s="78">
        <v>5</v>
      </c>
      <c r="K28" s="78">
        <v>8</v>
      </c>
      <c r="L28" s="78">
        <f t="shared" ref="L28" si="22">SUM(H28:K28)</f>
        <v>55</v>
      </c>
      <c r="M28" s="78">
        <f t="shared" si="21"/>
        <v>78</v>
      </c>
      <c r="N28" s="78">
        <v>1</v>
      </c>
      <c r="O28" s="78">
        <v>0</v>
      </c>
      <c r="P28" s="78">
        <v>0</v>
      </c>
      <c r="Q28" s="78">
        <v>1</v>
      </c>
      <c r="R28" s="78">
        <v>3</v>
      </c>
      <c r="S28" s="83">
        <v>0</v>
      </c>
      <c r="T28" s="78">
        <v>28</v>
      </c>
    </row>
    <row r="29" spans="1:20" s="16" customFormat="1">
      <c r="A29" s="7" t="s">
        <v>118</v>
      </c>
      <c r="B29" s="14">
        <f>SUM(B30:B42)</f>
        <v>301</v>
      </c>
      <c r="C29" s="14">
        <f t="shared" ref="C29:T29" si="23">SUM(C30:C42)</f>
        <v>139</v>
      </c>
      <c r="D29" s="14">
        <f t="shared" si="23"/>
        <v>4</v>
      </c>
      <c r="E29" s="14">
        <f t="shared" si="23"/>
        <v>6</v>
      </c>
      <c r="F29" s="14">
        <f>SUM(F30:F42)</f>
        <v>98</v>
      </c>
      <c r="G29" s="14">
        <f t="shared" si="23"/>
        <v>548</v>
      </c>
      <c r="H29" s="14">
        <f t="shared" si="23"/>
        <v>219</v>
      </c>
      <c r="I29" s="14">
        <f t="shared" si="23"/>
        <v>26</v>
      </c>
      <c r="J29" s="14">
        <f t="shared" si="23"/>
        <v>10</v>
      </c>
      <c r="K29" s="14">
        <f t="shared" si="23"/>
        <v>8</v>
      </c>
      <c r="L29" s="14">
        <f t="shared" si="23"/>
        <v>263</v>
      </c>
      <c r="M29" s="14">
        <f t="shared" si="23"/>
        <v>285</v>
      </c>
      <c r="N29" s="14">
        <f t="shared" si="23"/>
        <v>16</v>
      </c>
      <c r="O29" s="14">
        <f t="shared" si="23"/>
        <v>152</v>
      </c>
      <c r="P29" s="14">
        <f t="shared" si="23"/>
        <v>99</v>
      </c>
      <c r="Q29" s="14">
        <f t="shared" si="23"/>
        <v>4</v>
      </c>
      <c r="R29" s="14">
        <f t="shared" si="23"/>
        <v>20</v>
      </c>
      <c r="S29" s="14">
        <f t="shared" si="23"/>
        <v>0</v>
      </c>
      <c r="T29" s="14">
        <f t="shared" si="23"/>
        <v>53</v>
      </c>
    </row>
    <row r="30" spans="1:20" ht="18">
      <c r="A30" s="6" t="s">
        <v>24</v>
      </c>
      <c r="B30" s="77">
        <v>2</v>
      </c>
      <c r="C30" s="81">
        <v>1</v>
      </c>
      <c r="D30" s="81">
        <v>0</v>
      </c>
      <c r="E30" s="81">
        <v>0</v>
      </c>
      <c r="F30" s="81">
        <v>2</v>
      </c>
      <c r="G30" s="77">
        <f t="shared" ref="G30:G36" si="24">SUM(B30:F30)</f>
        <v>5</v>
      </c>
      <c r="H30" s="81">
        <v>1</v>
      </c>
      <c r="I30" s="81">
        <v>0</v>
      </c>
      <c r="J30" s="81">
        <v>0</v>
      </c>
      <c r="K30" s="81">
        <v>1</v>
      </c>
      <c r="L30" s="77">
        <f t="shared" ref="L30:L36" si="25">SUM(H30:K30)</f>
        <v>2</v>
      </c>
      <c r="M30" s="77">
        <f t="shared" ref="M30:M36" si="26">G30-L30</f>
        <v>3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</row>
    <row r="31" spans="1:20" ht="18">
      <c r="A31" s="6" t="s">
        <v>25</v>
      </c>
      <c r="B31" s="77">
        <v>0</v>
      </c>
      <c r="C31" s="81">
        <v>0</v>
      </c>
      <c r="D31" s="81">
        <v>0</v>
      </c>
      <c r="E31" s="81">
        <v>0</v>
      </c>
      <c r="F31" s="81">
        <v>0</v>
      </c>
      <c r="G31" s="77">
        <f t="shared" si="24"/>
        <v>0</v>
      </c>
      <c r="H31" s="81">
        <v>0</v>
      </c>
      <c r="I31" s="81">
        <v>0</v>
      </c>
      <c r="J31" s="81">
        <v>0</v>
      </c>
      <c r="K31" s="81">
        <v>0</v>
      </c>
      <c r="L31" s="77">
        <f t="shared" si="25"/>
        <v>0</v>
      </c>
      <c r="M31" s="77">
        <f t="shared" si="26"/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</row>
    <row r="32" spans="1:20" ht="18">
      <c r="A32" s="6" t="s">
        <v>26</v>
      </c>
      <c r="B32" s="77">
        <v>0</v>
      </c>
      <c r="C32" s="81">
        <v>1</v>
      </c>
      <c r="D32" s="81">
        <v>0</v>
      </c>
      <c r="E32" s="81">
        <v>0</v>
      </c>
      <c r="F32" s="81">
        <v>0</v>
      </c>
      <c r="G32" s="77">
        <f t="shared" si="24"/>
        <v>1</v>
      </c>
      <c r="H32" s="81">
        <v>1</v>
      </c>
      <c r="I32" s="81">
        <v>0</v>
      </c>
      <c r="J32" s="81">
        <v>0</v>
      </c>
      <c r="K32" s="81">
        <v>0</v>
      </c>
      <c r="L32" s="77">
        <f t="shared" si="25"/>
        <v>1</v>
      </c>
      <c r="M32" s="77">
        <f t="shared" si="26"/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</row>
    <row r="33" spans="1:20" ht="18">
      <c r="A33" s="6" t="s">
        <v>27</v>
      </c>
      <c r="B33" s="77">
        <v>5</v>
      </c>
      <c r="C33" s="81">
        <v>3</v>
      </c>
      <c r="D33" s="81">
        <v>0</v>
      </c>
      <c r="E33" s="81">
        <v>0</v>
      </c>
      <c r="F33" s="81">
        <v>0</v>
      </c>
      <c r="G33" s="77">
        <f t="shared" si="24"/>
        <v>8</v>
      </c>
      <c r="H33" s="81">
        <v>5</v>
      </c>
      <c r="I33" s="81">
        <v>0</v>
      </c>
      <c r="J33" s="81">
        <v>0</v>
      </c>
      <c r="K33" s="81">
        <v>0</v>
      </c>
      <c r="L33" s="77">
        <f t="shared" si="25"/>
        <v>5</v>
      </c>
      <c r="M33" s="77">
        <f t="shared" si="26"/>
        <v>3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</row>
    <row r="34" spans="1:20" ht="18">
      <c r="A34" s="6" t="s">
        <v>28</v>
      </c>
      <c r="B34" s="77">
        <v>6</v>
      </c>
      <c r="C34" s="81">
        <v>2</v>
      </c>
      <c r="D34" s="81">
        <v>0</v>
      </c>
      <c r="E34" s="81">
        <v>0</v>
      </c>
      <c r="F34" s="81">
        <v>1</v>
      </c>
      <c r="G34" s="77">
        <f t="shared" si="24"/>
        <v>9</v>
      </c>
      <c r="H34" s="81">
        <v>6</v>
      </c>
      <c r="I34" s="81">
        <v>0</v>
      </c>
      <c r="J34" s="81">
        <v>0</v>
      </c>
      <c r="K34" s="81">
        <v>0</v>
      </c>
      <c r="L34" s="77">
        <f t="shared" si="25"/>
        <v>6</v>
      </c>
      <c r="M34" s="77">
        <f t="shared" si="26"/>
        <v>3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</row>
    <row r="35" spans="1:20" ht="18">
      <c r="A35" s="6" t="s">
        <v>29</v>
      </c>
      <c r="B35" s="77">
        <v>72</v>
      </c>
      <c r="C35" s="81">
        <v>8</v>
      </c>
      <c r="D35" s="81">
        <v>0</v>
      </c>
      <c r="E35" s="81">
        <v>0</v>
      </c>
      <c r="F35" s="81">
        <v>47</v>
      </c>
      <c r="G35" s="77">
        <f t="shared" si="24"/>
        <v>127</v>
      </c>
      <c r="H35" s="77">
        <v>22</v>
      </c>
      <c r="I35" s="77">
        <v>3</v>
      </c>
      <c r="J35" s="77">
        <v>3</v>
      </c>
      <c r="K35" s="77">
        <v>0</v>
      </c>
      <c r="L35" s="77">
        <f t="shared" si="25"/>
        <v>28</v>
      </c>
      <c r="M35" s="77">
        <f t="shared" si="26"/>
        <v>99</v>
      </c>
      <c r="N35" s="81">
        <v>0</v>
      </c>
      <c r="O35" s="81">
        <f>17+27+4+16</f>
        <v>64</v>
      </c>
      <c r="P35" s="81">
        <f>17+15+4+16</f>
        <v>52</v>
      </c>
      <c r="Q35" s="81">
        <v>1</v>
      </c>
      <c r="R35" s="81">
        <v>11</v>
      </c>
      <c r="S35" s="81">
        <v>0</v>
      </c>
      <c r="T35" s="81">
        <v>0</v>
      </c>
    </row>
    <row r="36" spans="1:20" ht="18">
      <c r="A36" s="6" t="s">
        <v>30</v>
      </c>
      <c r="B36" s="77">
        <v>2</v>
      </c>
      <c r="C36" s="77">
        <v>2</v>
      </c>
      <c r="D36" s="77">
        <v>0</v>
      </c>
      <c r="E36" s="77">
        <v>0</v>
      </c>
      <c r="F36" s="77">
        <v>1</v>
      </c>
      <c r="G36" s="77">
        <f t="shared" si="24"/>
        <v>5</v>
      </c>
      <c r="H36" s="81">
        <v>1</v>
      </c>
      <c r="I36" s="81">
        <v>0</v>
      </c>
      <c r="J36" s="81">
        <v>0</v>
      </c>
      <c r="K36" s="81">
        <v>0</v>
      </c>
      <c r="L36" s="77">
        <f t="shared" si="25"/>
        <v>1</v>
      </c>
      <c r="M36" s="77">
        <f t="shared" si="26"/>
        <v>4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1</v>
      </c>
    </row>
    <row r="37" spans="1:20" ht="18">
      <c r="A37" s="6" t="s">
        <v>31</v>
      </c>
      <c r="B37" s="77">
        <v>121</v>
      </c>
      <c r="C37" s="81">
        <v>60</v>
      </c>
      <c r="D37" s="81">
        <v>2</v>
      </c>
      <c r="E37" s="81">
        <v>3</v>
      </c>
      <c r="F37" s="81">
        <v>46</v>
      </c>
      <c r="G37" s="77">
        <v>232</v>
      </c>
      <c r="H37" s="77">
        <v>116</v>
      </c>
      <c r="I37" s="77">
        <v>21</v>
      </c>
      <c r="J37" s="77">
        <v>0</v>
      </c>
      <c r="K37" s="77">
        <v>1</v>
      </c>
      <c r="L37" s="77">
        <v>138</v>
      </c>
      <c r="M37" s="77">
        <v>94</v>
      </c>
      <c r="N37" s="81">
        <v>5</v>
      </c>
      <c r="O37" s="81">
        <v>60</v>
      </c>
      <c r="P37" s="81">
        <v>18</v>
      </c>
      <c r="Q37" s="81">
        <v>2</v>
      </c>
      <c r="R37" s="81">
        <v>7</v>
      </c>
      <c r="S37" s="81">
        <v>0</v>
      </c>
      <c r="T37" s="81">
        <v>18</v>
      </c>
    </row>
    <row r="38" spans="1:20" ht="18">
      <c r="A38" s="6" t="s">
        <v>32</v>
      </c>
      <c r="B38" s="77">
        <v>5</v>
      </c>
      <c r="C38" s="81">
        <v>1</v>
      </c>
      <c r="D38" s="81">
        <v>0</v>
      </c>
      <c r="E38" s="81">
        <v>0</v>
      </c>
      <c r="F38" s="81">
        <v>0</v>
      </c>
      <c r="G38" s="77">
        <f>SUM(B38:F38)</f>
        <v>6</v>
      </c>
      <c r="H38" s="81">
        <v>2</v>
      </c>
      <c r="I38" s="81">
        <v>2</v>
      </c>
      <c r="J38" s="81">
        <v>0</v>
      </c>
      <c r="K38" s="81">
        <v>2</v>
      </c>
      <c r="L38" s="77">
        <f>SUM(H38:K38)</f>
        <v>6</v>
      </c>
      <c r="M38" s="77">
        <f>G38-L38</f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</row>
    <row r="39" spans="1:20" ht="18">
      <c r="A39" s="6" t="s">
        <v>33</v>
      </c>
      <c r="B39" s="77">
        <v>1</v>
      </c>
      <c r="C39" s="81">
        <v>0</v>
      </c>
      <c r="D39" s="81">
        <v>1</v>
      </c>
      <c r="E39" s="81">
        <v>0</v>
      </c>
      <c r="F39" s="81">
        <v>0</v>
      </c>
      <c r="G39" s="77">
        <f>SUM(B39:F39)</f>
        <v>2</v>
      </c>
      <c r="H39" s="81">
        <v>2</v>
      </c>
      <c r="I39" s="81">
        <v>0</v>
      </c>
      <c r="J39" s="81">
        <v>0</v>
      </c>
      <c r="K39" s="81">
        <v>0</v>
      </c>
      <c r="L39" s="77">
        <f>SUM(H39:K39)</f>
        <v>2</v>
      </c>
      <c r="M39" s="77">
        <f>G39-L39</f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</row>
    <row r="40" spans="1:20" ht="18">
      <c r="A40" s="6" t="s">
        <v>34</v>
      </c>
      <c r="B40" s="77">
        <v>13</v>
      </c>
      <c r="C40" s="81">
        <v>5</v>
      </c>
      <c r="D40" s="81">
        <v>0</v>
      </c>
      <c r="E40" s="81">
        <v>0</v>
      </c>
      <c r="F40" s="81">
        <v>0</v>
      </c>
      <c r="G40" s="77">
        <f>SUM(B40:F40)</f>
        <v>18</v>
      </c>
      <c r="H40" s="81">
        <v>10</v>
      </c>
      <c r="I40" s="81">
        <v>0</v>
      </c>
      <c r="J40" s="81">
        <v>0</v>
      </c>
      <c r="K40" s="81">
        <v>0</v>
      </c>
      <c r="L40" s="77">
        <f>SUM(H40:K40)</f>
        <v>10</v>
      </c>
      <c r="M40" s="77">
        <f>G40-L40</f>
        <v>8</v>
      </c>
      <c r="N40" s="81">
        <v>0</v>
      </c>
      <c r="O40" s="81">
        <v>4</v>
      </c>
      <c r="P40" s="81">
        <v>1</v>
      </c>
      <c r="Q40" s="81">
        <v>0</v>
      </c>
      <c r="R40" s="81">
        <v>1</v>
      </c>
      <c r="S40" s="81">
        <v>0</v>
      </c>
      <c r="T40" s="81">
        <v>1</v>
      </c>
    </row>
    <row r="41" spans="1:20" ht="18">
      <c r="A41" s="6" t="s">
        <v>35</v>
      </c>
      <c r="B41" s="77">
        <v>14</v>
      </c>
      <c r="C41" s="81">
        <v>9</v>
      </c>
      <c r="D41" s="81">
        <v>0</v>
      </c>
      <c r="E41" s="81">
        <v>0</v>
      </c>
      <c r="F41" s="81">
        <v>0</v>
      </c>
      <c r="G41" s="77">
        <f>SUM(B41:F41)</f>
        <v>23</v>
      </c>
      <c r="H41" s="81">
        <v>11</v>
      </c>
      <c r="I41" s="81">
        <v>0</v>
      </c>
      <c r="J41" s="81">
        <v>0</v>
      </c>
      <c r="K41" s="81">
        <v>0</v>
      </c>
      <c r="L41" s="77">
        <f>SUM(H41:K41)</f>
        <v>11</v>
      </c>
      <c r="M41" s="77">
        <f>G41-L41</f>
        <v>12</v>
      </c>
      <c r="N41" s="81">
        <v>0</v>
      </c>
      <c r="O41" s="81">
        <v>6</v>
      </c>
      <c r="P41" s="81">
        <v>2</v>
      </c>
      <c r="Q41" s="81">
        <v>0</v>
      </c>
      <c r="R41" s="81">
        <v>0</v>
      </c>
      <c r="S41" s="81">
        <v>0</v>
      </c>
      <c r="T41" s="81">
        <v>4</v>
      </c>
    </row>
    <row r="42" spans="1:20" ht="18">
      <c r="A42" s="6" t="s">
        <v>36</v>
      </c>
      <c r="B42" s="77">
        <v>60</v>
      </c>
      <c r="C42" s="82">
        <v>47</v>
      </c>
      <c r="D42" s="82">
        <v>1</v>
      </c>
      <c r="E42" s="82">
        <v>3</v>
      </c>
      <c r="F42" s="82">
        <v>1</v>
      </c>
      <c r="G42" s="77">
        <f>SUM(B42:F42)</f>
        <v>112</v>
      </c>
      <c r="H42" s="82">
        <v>42</v>
      </c>
      <c r="I42" s="82">
        <v>0</v>
      </c>
      <c r="J42" s="82">
        <v>7</v>
      </c>
      <c r="K42" s="82">
        <v>4</v>
      </c>
      <c r="L42" s="77">
        <f>SUM(H42:K42)</f>
        <v>53</v>
      </c>
      <c r="M42" s="77">
        <f>G42-L42</f>
        <v>59</v>
      </c>
      <c r="N42" s="82">
        <v>11</v>
      </c>
      <c r="O42" s="82">
        <v>18</v>
      </c>
      <c r="P42" s="82">
        <v>26</v>
      </c>
      <c r="Q42" s="82">
        <v>1</v>
      </c>
      <c r="R42" s="82">
        <v>1</v>
      </c>
      <c r="S42" s="82">
        <v>0</v>
      </c>
      <c r="T42" s="82">
        <v>29</v>
      </c>
    </row>
    <row r="43" spans="1:20" s="16" customFormat="1">
      <c r="A43" s="7" t="s">
        <v>37</v>
      </c>
      <c r="B43" s="14">
        <f>SUM(B44:B54)</f>
        <v>99</v>
      </c>
      <c r="C43" s="14">
        <f t="shared" ref="C43:T43" si="27">SUM(C44:C54)</f>
        <v>79</v>
      </c>
      <c r="D43" s="14">
        <f t="shared" si="27"/>
        <v>0</v>
      </c>
      <c r="E43" s="14">
        <f t="shared" si="27"/>
        <v>0</v>
      </c>
      <c r="F43" s="14">
        <f t="shared" si="27"/>
        <v>14</v>
      </c>
      <c r="G43" s="14">
        <f t="shared" si="27"/>
        <v>192</v>
      </c>
      <c r="H43" s="14">
        <f t="shared" si="27"/>
        <v>91</v>
      </c>
      <c r="I43" s="14">
        <f t="shared" si="27"/>
        <v>3</v>
      </c>
      <c r="J43" s="14">
        <f t="shared" si="27"/>
        <v>0</v>
      </c>
      <c r="K43" s="14">
        <f t="shared" si="27"/>
        <v>2</v>
      </c>
      <c r="L43" s="14">
        <f t="shared" si="27"/>
        <v>96</v>
      </c>
      <c r="M43" s="14">
        <f t="shared" si="27"/>
        <v>96</v>
      </c>
      <c r="N43" s="14">
        <f t="shared" si="27"/>
        <v>7</v>
      </c>
      <c r="O43" s="14">
        <f t="shared" si="27"/>
        <v>51</v>
      </c>
      <c r="P43" s="14">
        <f t="shared" si="27"/>
        <v>22</v>
      </c>
      <c r="Q43" s="14">
        <f t="shared" si="27"/>
        <v>2</v>
      </c>
      <c r="R43" s="14">
        <f t="shared" si="27"/>
        <v>2</v>
      </c>
      <c r="S43" s="14">
        <f t="shared" si="27"/>
        <v>0</v>
      </c>
      <c r="T43" s="14">
        <f t="shared" si="27"/>
        <v>26</v>
      </c>
    </row>
    <row r="44" spans="1:20" ht="15.75">
      <c r="A44" s="6" t="s">
        <v>38</v>
      </c>
      <c r="B44" s="31">
        <v>5</v>
      </c>
      <c r="C44" s="32">
        <v>2</v>
      </c>
      <c r="D44" s="32">
        <v>0</v>
      </c>
      <c r="E44" s="32">
        <v>0</v>
      </c>
      <c r="F44" s="32">
        <v>0</v>
      </c>
      <c r="G44" s="32">
        <f t="shared" ref="G44:G54" si="28">SUM(B44:F44)</f>
        <v>7</v>
      </c>
      <c r="H44" s="32">
        <v>2</v>
      </c>
      <c r="I44" s="32">
        <v>0</v>
      </c>
      <c r="J44" s="32">
        <v>0</v>
      </c>
      <c r="K44" s="32">
        <v>0</v>
      </c>
      <c r="L44" s="32">
        <f t="shared" ref="L44:L54" si="29">SUM(H44:K44)</f>
        <v>2</v>
      </c>
      <c r="M44" s="32">
        <f t="shared" ref="M44:M54" si="30">G44-L44</f>
        <v>5</v>
      </c>
      <c r="N44" s="32">
        <v>0</v>
      </c>
      <c r="O44" s="32">
        <v>2</v>
      </c>
      <c r="P44" s="32">
        <v>2</v>
      </c>
      <c r="Q44" s="32">
        <v>0</v>
      </c>
      <c r="R44" s="32">
        <v>0</v>
      </c>
      <c r="S44" s="32">
        <v>0</v>
      </c>
      <c r="T44" s="32">
        <v>1</v>
      </c>
    </row>
    <row r="45" spans="1:20" ht="15.75">
      <c r="A45" s="6" t="s">
        <v>39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2">
        <f t="shared" si="28"/>
        <v>0</v>
      </c>
      <c r="H45" s="31">
        <v>0</v>
      </c>
      <c r="I45" s="31">
        <v>0</v>
      </c>
      <c r="J45" s="31">
        <v>0</v>
      </c>
      <c r="K45" s="31">
        <v>0</v>
      </c>
      <c r="L45" s="32">
        <f t="shared" si="29"/>
        <v>0</v>
      </c>
      <c r="M45" s="32">
        <f t="shared" si="30"/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</row>
    <row r="46" spans="1:20" ht="15.75">
      <c r="A46" s="6" t="s">
        <v>40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2">
        <f t="shared" si="28"/>
        <v>0</v>
      </c>
      <c r="H46" s="31">
        <v>0</v>
      </c>
      <c r="I46" s="31">
        <v>0</v>
      </c>
      <c r="J46" s="31">
        <v>0</v>
      </c>
      <c r="K46" s="31">
        <v>0</v>
      </c>
      <c r="L46" s="32">
        <f t="shared" si="29"/>
        <v>0</v>
      </c>
      <c r="M46" s="32">
        <f t="shared" si="30"/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</row>
    <row r="47" spans="1:20" ht="15.75">
      <c r="A47" s="6" t="s">
        <v>41</v>
      </c>
      <c r="B47" s="31">
        <v>5</v>
      </c>
      <c r="C47" s="32">
        <v>4</v>
      </c>
      <c r="D47" s="32">
        <v>0</v>
      </c>
      <c r="E47" s="32">
        <v>0</v>
      </c>
      <c r="F47" s="32">
        <v>2</v>
      </c>
      <c r="G47" s="32">
        <f t="shared" si="28"/>
        <v>11</v>
      </c>
      <c r="H47" s="32">
        <v>6</v>
      </c>
      <c r="I47" s="32">
        <v>0</v>
      </c>
      <c r="J47" s="32">
        <v>0</v>
      </c>
      <c r="K47" s="32">
        <v>0</v>
      </c>
      <c r="L47" s="32">
        <f t="shared" si="29"/>
        <v>6</v>
      </c>
      <c r="M47" s="32">
        <f t="shared" si="30"/>
        <v>5</v>
      </c>
      <c r="N47" s="32">
        <v>5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2">
        <v>2</v>
      </c>
    </row>
    <row r="48" spans="1:20" ht="15.75">
      <c r="A48" s="6" t="s">
        <v>42</v>
      </c>
      <c r="B48" s="31">
        <v>24</v>
      </c>
      <c r="C48" s="32">
        <v>26</v>
      </c>
      <c r="D48" s="32">
        <v>0</v>
      </c>
      <c r="E48" s="32">
        <v>0</v>
      </c>
      <c r="F48" s="32">
        <v>0</v>
      </c>
      <c r="G48" s="32">
        <f t="shared" si="28"/>
        <v>50</v>
      </c>
      <c r="H48" s="32">
        <v>19</v>
      </c>
      <c r="I48" s="32">
        <v>0</v>
      </c>
      <c r="J48" s="32">
        <v>0</v>
      </c>
      <c r="K48" s="32">
        <v>2</v>
      </c>
      <c r="L48" s="32">
        <f t="shared" si="29"/>
        <v>21</v>
      </c>
      <c r="M48" s="32">
        <f t="shared" si="30"/>
        <v>29</v>
      </c>
      <c r="N48" s="32">
        <v>2</v>
      </c>
      <c r="O48" s="32">
        <v>11</v>
      </c>
      <c r="P48" s="32">
        <v>5</v>
      </c>
      <c r="Q48" s="32">
        <v>2</v>
      </c>
      <c r="R48" s="32">
        <v>2</v>
      </c>
      <c r="S48" s="32">
        <v>0</v>
      </c>
      <c r="T48" s="32">
        <v>10</v>
      </c>
    </row>
    <row r="49" spans="1:20" ht="15.75">
      <c r="A49" s="6" t="s">
        <v>43</v>
      </c>
      <c r="B49" s="31">
        <v>2</v>
      </c>
      <c r="C49" s="32">
        <v>2</v>
      </c>
      <c r="D49" s="32">
        <v>0</v>
      </c>
      <c r="E49" s="32">
        <v>0</v>
      </c>
      <c r="F49" s="32">
        <v>0</v>
      </c>
      <c r="G49" s="32">
        <f t="shared" si="28"/>
        <v>4</v>
      </c>
      <c r="H49" s="32">
        <v>2</v>
      </c>
      <c r="I49" s="32">
        <v>0</v>
      </c>
      <c r="J49" s="32">
        <v>0</v>
      </c>
      <c r="K49" s="32">
        <v>0</v>
      </c>
      <c r="L49" s="32">
        <f t="shared" si="29"/>
        <v>2</v>
      </c>
      <c r="M49" s="32">
        <f t="shared" si="30"/>
        <v>2</v>
      </c>
      <c r="N49" s="32">
        <v>0</v>
      </c>
      <c r="O49" s="32">
        <v>2</v>
      </c>
      <c r="P49" s="32">
        <v>2</v>
      </c>
      <c r="Q49" s="32">
        <v>0</v>
      </c>
      <c r="R49" s="32">
        <v>0</v>
      </c>
      <c r="S49" s="32">
        <v>0</v>
      </c>
      <c r="T49" s="32">
        <v>1</v>
      </c>
    </row>
    <row r="50" spans="1:20" ht="15.75">
      <c r="A50" s="6" t="s">
        <v>44</v>
      </c>
      <c r="B50" s="31">
        <v>8</v>
      </c>
      <c r="C50" s="32">
        <v>5</v>
      </c>
      <c r="D50" s="32">
        <v>0</v>
      </c>
      <c r="E50" s="32">
        <v>0</v>
      </c>
      <c r="F50" s="32">
        <v>8</v>
      </c>
      <c r="G50" s="32">
        <f t="shared" si="28"/>
        <v>21</v>
      </c>
      <c r="H50" s="32">
        <v>10</v>
      </c>
      <c r="I50" s="32">
        <v>0</v>
      </c>
      <c r="J50" s="32">
        <v>0</v>
      </c>
      <c r="K50" s="32">
        <v>0</v>
      </c>
      <c r="L50" s="32">
        <f t="shared" si="29"/>
        <v>10</v>
      </c>
      <c r="M50" s="32">
        <f t="shared" si="30"/>
        <v>11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2</v>
      </c>
    </row>
    <row r="51" spans="1:20" ht="15.75">
      <c r="A51" s="6" t="s">
        <v>45</v>
      </c>
      <c r="B51" s="31">
        <v>39</v>
      </c>
      <c r="C51" s="32">
        <v>29</v>
      </c>
      <c r="D51" s="32">
        <v>0</v>
      </c>
      <c r="E51" s="32">
        <v>0</v>
      </c>
      <c r="F51" s="32">
        <v>0</v>
      </c>
      <c r="G51" s="32">
        <f t="shared" si="28"/>
        <v>68</v>
      </c>
      <c r="H51" s="32">
        <v>37</v>
      </c>
      <c r="I51" s="32">
        <v>3</v>
      </c>
      <c r="J51" s="32">
        <v>0</v>
      </c>
      <c r="K51" s="32">
        <v>0</v>
      </c>
      <c r="L51" s="32">
        <f t="shared" si="29"/>
        <v>40</v>
      </c>
      <c r="M51" s="32">
        <f t="shared" si="30"/>
        <v>28</v>
      </c>
      <c r="N51" s="32">
        <v>0</v>
      </c>
      <c r="O51" s="32">
        <v>29</v>
      </c>
      <c r="P51" s="32">
        <v>13</v>
      </c>
      <c r="Q51" s="32">
        <v>0</v>
      </c>
      <c r="R51" s="32">
        <v>0</v>
      </c>
      <c r="S51" s="32">
        <v>0</v>
      </c>
      <c r="T51" s="32">
        <v>5</v>
      </c>
    </row>
    <row r="52" spans="1:20" ht="15.75">
      <c r="A52" s="6" t="s">
        <v>46</v>
      </c>
      <c r="B52" s="31">
        <v>11</v>
      </c>
      <c r="C52" s="32">
        <v>6</v>
      </c>
      <c r="D52" s="32">
        <v>0</v>
      </c>
      <c r="E52" s="32">
        <v>0</v>
      </c>
      <c r="F52" s="32">
        <v>0</v>
      </c>
      <c r="G52" s="32">
        <f t="shared" si="28"/>
        <v>17</v>
      </c>
      <c r="H52" s="32">
        <v>11</v>
      </c>
      <c r="I52" s="32">
        <v>0</v>
      </c>
      <c r="J52" s="32">
        <v>0</v>
      </c>
      <c r="K52" s="32">
        <v>0</v>
      </c>
      <c r="L52" s="32">
        <f t="shared" si="29"/>
        <v>11</v>
      </c>
      <c r="M52" s="32">
        <f t="shared" si="30"/>
        <v>6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4</v>
      </c>
    </row>
    <row r="53" spans="1:20" ht="15.75">
      <c r="A53" s="6" t="s">
        <v>47</v>
      </c>
      <c r="B53" s="31">
        <v>2</v>
      </c>
      <c r="C53" s="32">
        <v>1</v>
      </c>
      <c r="D53" s="32">
        <v>0</v>
      </c>
      <c r="E53" s="32">
        <v>0</v>
      </c>
      <c r="F53" s="32">
        <v>1</v>
      </c>
      <c r="G53" s="32">
        <f t="shared" si="28"/>
        <v>4</v>
      </c>
      <c r="H53" s="32">
        <v>0</v>
      </c>
      <c r="I53" s="32">
        <v>0</v>
      </c>
      <c r="J53" s="32">
        <v>0</v>
      </c>
      <c r="K53" s="32">
        <v>0</v>
      </c>
      <c r="L53" s="32">
        <f t="shared" si="29"/>
        <v>0</v>
      </c>
      <c r="M53" s="32">
        <f t="shared" si="30"/>
        <v>4</v>
      </c>
      <c r="N53" s="32">
        <v>0</v>
      </c>
      <c r="O53" s="32">
        <v>1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</row>
    <row r="54" spans="1:20" ht="15.75">
      <c r="A54" s="6" t="s">
        <v>48</v>
      </c>
      <c r="B54" s="31">
        <v>3</v>
      </c>
      <c r="C54" s="32">
        <v>4</v>
      </c>
      <c r="D54" s="32">
        <v>0</v>
      </c>
      <c r="E54" s="32">
        <v>0</v>
      </c>
      <c r="F54" s="32">
        <v>3</v>
      </c>
      <c r="G54" s="32">
        <f t="shared" si="28"/>
        <v>10</v>
      </c>
      <c r="H54" s="32">
        <v>4</v>
      </c>
      <c r="I54" s="32">
        <v>0</v>
      </c>
      <c r="J54" s="32">
        <v>0</v>
      </c>
      <c r="K54" s="32">
        <v>0</v>
      </c>
      <c r="L54" s="32">
        <f t="shared" si="29"/>
        <v>4</v>
      </c>
      <c r="M54" s="32">
        <f t="shared" si="30"/>
        <v>6</v>
      </c>
      <c r="N54" s="32">
        <v>0</v>
      </c>
      <c r="O54" s="32">
        <v>6</v>
      </c>
      <c r="P54" s="32">
        <v>0</v>
      </c>
      <c r="Q54" s="32">
        <v>0</v>
      </c>
      <c r="R54" s="32">
        <v>0</v>
      </c>
      <c r="S54" s="32">
        <v>0</v>
      </c>
      <c r="T54" s="32">
        <v>1</v>
      </c>
    </row>
    <row r="55" spans="1:20" s="16" customFormat="1">
      <c r="A55" s="7" t="s">
        <v>49</v>
      </c>
      <c r="B55" s="14">
        <f>SUM(B56:B67)</f>
        <v>497</v>
      </c>
      <c r="C55" s="14">
        <f t="shared" ref="C55:T55" si="31">SUM(C56:C67)</f>
        <v>427</v>
      </c>
      <c r="D55" s="14">
        <f t="shared" si="31"/>
        <v>8</v>
      </c>
      <c r="E55" s="14">
        <f t="shared" si="31"/>
        <v>25</v>
      </c>
      <c r="F55" s="14">
        <f t="shared" si="31"/>
        <v>45</v>
      </c>
      <c r="G55" s="14">
        <f t="shared" si="31"/>
        <v>1002</v>
      </c>
      <c r="H55" s="14">
        <f t="shared" si="31"/>
        <v>478</v>
      </c>
      <c r="I55" s="14">
        <f t="shared" si="31"/>
        <v>86</v>
      </c>
      <c r="J55" s="14">
        <f t="shared" si="31"/>
        <v>25</v>
      </c>
      <c r="K55" s="14">
        <f t="shared" si="31"/>
        <v>33</v>
      </c>
      <c r="L55" s="14">
        <f t="shared" si="31"/>
        <v>622</v>
      </c>
      <c r="M55" s="14">
        <f t="shared" si="31"/>
        <v>380</v>
      </c>
      <c r="N55" s="14">
        <f t="shared" si="31"/>
        <v>67</v>
      </c>
      <c r="O55" s="14">
        <f t="shared" si="31"/>
        <v>236</v>
      </c>
      <c r="P55" s="14">
        <f t="shared" si="31"/>
        <v>110</v>
      </c>
      <c r="Q55" s="14">
        <f t="shared" si="31"/>
        <v>10</v>
      </c>
      <c r="R55" s="14">
        <f t="shared" si="31"/>
        <v>34</v>
      </c>
      <c r="S55" s="14">
        <f t="shared" si="31"/>
        <v>1</v>
      </c>
      <c r="T55" s="14">
        <f t="shared" si="31"/>
        <v>119</v>
      </c>
    </row>
    <row r="56" spans="1:20" ht="15.75">
      <c r="A56" s="6" t="s">
        <v>50</v>
      </c>
      <c r="B56" s="39">
        <v>1</v>
      </c>
      <c r="C56" s="39">
        <v>0</v>
      </c>
      <c r="D56" s="39">
        <v>0</v>
      </c>
      <c r="E56" s="39">
        <v>0</v>
      </c>
      <c r="F56" s="39">
        <v>0</v>
      </c>
      <c r="G56" s="39">
        <f t="shared" ref="G56:G67" si="32">SUM(B56:F56)</f>
        <v>1</v>
      </c>
      <c r="H56" s="39">
        <v>1</v>
      </c>
      <c r="I56" s="39">
        <v>0</v>
      </c>
      <c r="J56" s="39">
        <v>0</v>
      </c>
      <c r="K56" s="39">
        <v>0</v>
      </c>
      <c r="L56" s="39">
        <f t="shared" ref="L56:L67" si="33">SUM(H56:K56)</f>
        <v>1</v>
      </c>
      <c r="M56" s="39">
        <f t="shared" ref="M56:M67" si="34">G56-L56</f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</row>
    <row r="57" spans="1:20" ht="15.75">
      <c r="A57" s="6" t="s">
        <v>51</v>
      </c>
      <c r="B57" s="76">
        <v>16</v>
      </c>
      <c r="C57" s="77">
        <v>6</v>
      </c>
      <c r="D57" s="77">
        <v>0</v>
      </c>
      <c r="E57" s="77">
        <v>1</v>
      </c>
      <c r="F57" s="76">
        <v>1</v>
      </c>
      <c r="G57" s="76">
        <f t="shared" si="32"/>
        <v>24</v>
      </c>
      <c r="H57" s="76">
        <v>16</v>
      </c>
      <c r="I57" s="76">
        <v>0</v>
      </c>
      <c r="J57" s="76">
        <v>0</v>
      </c>
      <c r="K57" s="76">
        <v>3</v>
      </c>
      <c r="L57" s="76">
        <f t="shared" si="33"/>
        <v>19</v>
      </c>
      <c r="M57" s="76">
        <f t="shared" si="34"/>
        <v>5</v>
      </c>
      <c r="N57" s="76">
        <v>0</v>
      </c>
      <c r="O57" s="76">
        <v>2</v>
      </c>
      <c r="P57" s="76">
        <v>3</v>
      </c>
      <c r="Q57" s="76">
        <v>0</v>
      </c>
      <c r="R57" s="76">
        <v>0</v>
      </c>
      <c r="S57" s="76">
        <v>0</v>
      </c>
      <c r="T57" s="76">
        <v>1</v>
      </c>
    </row>
    <row r="58" spans="1:20" ht="15.75">
      <c r="A58" s="6" t="s">
        <v>52</v>
      </c>
      <c r="B58" s="76">
        <v>2</v>
      </c>
      <c r="C58" s="77">
        <v>11</v>
      </c>
      <c r="D58" s="77">
        <v>0</v>
      </c>
      <c r="E58" s="77">
        <v>0</v>
      </c>
      <c r="F58" s="76">
        <v>0</v>
      </c>
      <c r="G58" s="76">
        <f t="shared" si="32"/>
        <v>13</v>
      </c>
      <c r="H58" s="76">
        <v>3</v>
      </c>
      <c r="I58" s="76">
        <v>0</v>
      </c>
      <c r="J58" s="76">
        <v>0</v>
      </c>
      <c r="K58" s="76">
        <v>0</v>
      </c>
      <c r="L58" s="76">
        <f t="shared" si="33"/>
        <v>3</v>
      </c>
      <c r="M58" s="76">
        <f t="shared" si="34"/>
        <v>10</v>
      </c>
      <c r="N58" s="76">
        <v>9</v>
      </c>
      <c r="O58" s="76">
        <v>5</v>
      </c>
      <c r="P58" s="76">
        <v>5</v>
      </c>
      <c r="Q58" s="76">
        <v>1</v>
      </c>
      <c r="R58" s="76">
        <v>0</v>
      </c>
      <c r="S58" s="76">
        <v>0</v>
      </c>
      <c r="T58" s="76">
        <v>5</v>
      </c>
    </row>
    <row r="59" spans="1:20" ht="15.75">
      <c r="A59" s="6" t="s">
        <v>53</v>
      </c>
      <c r="B59" s="76">
        <v>3</v>
      </c>
      <c r="C59" s="76">
        <v>0</v>
      </c>
      <c r="D59" s="76">
        <v>0</v>
      </c>
      <c r="E59" s="76">
        <v>0</v>
      </c>
      <c r="F59" s="76">
        <v>0</v>
      </c>
      <c r="G59" s="76">
        <f t="shared" si="32"/>
        <v>3</v>
      </c>
      <c r="H59" s="76">
        <v>2</v>
      </c>
      <c r="I59" s="76">
        <v>0</v>
      </c>
      <c r="J59" s="76">
        <v>0</v>
      </c>
      <c r="K59" s="76">
        <v>0</v>
      </c>
      <c r="L59" s="76">
        <f t="shared" si="33"/>
        <v>2</v>
      </c>
      <c r="M59" s="76">
        <f t="shared" si="34"/>
        <v>1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</row>
    <row r="60" spans="1:20" ht="15.75">
      <c r="A60" s="6" t="s">
        <v>54</v>
      </c>
      <c r="B60" s="76">
        <v>3</v>
      </c>
      <c r="C60" s="76">
        <v>3</v>
      </c>
      <c r="D60" s="76">
        <v>0</v>
      </c>
      <c r="E60" s="76">
        <v>0</v>
      </c>
      <c r="F60" s="76">
        <v>0</v>
      </c>
      <c r="G60" s="76">
        <f t="shared" si="32"/>
        <v>6</v>
      </c>
      <c r="H60" s="76">
        <v>1</v>
      </c>
      <c r="I60" s="76">
        <v>1</v>
      </c>
      <c r="J60" s="76">
        <v>0</v>
      </c>
      <c r="K60" s="76">
        <v>0</v>
      </c>
      <c r="L60" s="76">
        <f t="shared" si="33"/>
        <v>2</v>
      </c>
      <c r="M60" s="76">
        <f t="shared" si="34"/>
        <v>4</v>
      </c>
      <c r="N60" s="76">
        <v>8</v>
      </c>
      <c r="O60" s="76">
        <v>0</v>
      </c>
      <c r="P60" s="76">
        <v>0</v>
      </c>
      <c r="Q60" s="76">
        <v>3</v>
      </c>
      <c r="R60" s="76">
        <v>0</v>
      </c>
      <c r="S60" s="76">
        <v>0</v>
      </c>
      <c r="T60" s="76">
        <v>2</v>
      </c>
    </row>
    <row r="61" spans="1:20" ht="15.75">
      <c r="A61" s="6" t="s">
        <v>55</v>
      </c>
      <c r="B61" s="76">
        <v>14</v>
      </c>
      <c r="C61" s="77">
        <v>22</v>
      </c>
      <c r="D61" s="77">
        <v>0</v>
      </c>
      <c r="E61" s="77">
        <v>0</v>
      </c>
      <c r="F61" s="77">
        <v>0</v>
      </c>
      <c r="G61" s="76">
        <f t="shared" si="32"/>
        <v>36</v>
      </c>
      <c r="H61" s="76">
        <v>14</v>
      </c>
      <c r="I61" s="76">
        <v>11</v>
      </c>
      <c r="J61" s="76">
        <v>0</v>
      </c>
      <c r="K61" s="76">
        <v>1</v>
      </c>
      <c r="L61" s="76">
        <f t="shared" si="33"/>
        <v>26</v>
      </c>
      <c r="M61" s="76">
        <f t="shared" si="34"/>
        <v>10</v>
      </c>
      <c r="N61" s="76">
        <v>1</v>
      </c>
      <c r="O61" s="76">
        <f>15+36</f>
        <v>51</v>
      </c>
      <c r="P61" s="76">
        <v>8</v>
      </c>
      <c r="Q61" s="76">
        <v>0</v>
      </c>
      <c r="R61" s="76">
        <v>0</v>
      </c>
      <c r="S61" s="76">
        <v>0</v>
      </c>
      <c r="T61" s="76">
        <v>2</v>
      </c>
    </row>
    <row r="62" spans="1:20" ht="15.75" customHeight="1">
      <c r="A62" s="6" t="s">
        <v>56</v>
      </c>
      <c r="B62" s="76">
        <v>78</v>
      </c>
      <c r="C62" s="76">
        <f>5+26</f>
        <v>31</v>
      </c>
      <c r="D62" s="76">
        <v>1</v>
      </c>
      <c r="E62" s="76">
        <v>1</v>
      </c>
      <c r="F62" s="76">
        <v>2</v>
      </c>
      <c r="G62" s="76">
        <f t="shared" si="32"/>
        <v>113</v>
      </c>
      <c r="H62" s="76">
        <v>56</v>
      </c>
      <c r="I62" s="76">
        <v>1</v>
      </c>
      <c r="J62" s="76">
        <v>7</v>
      </c>
      <c r="K62" s="76">
        <v>7</v>
      </c>
      <c r="L62" s="76">
        <f t="shared" si="33"/>
        <v>71</v>
      </c>
      <c r="M62" s="76">
        <f t="shared" si="34"/>
        <v>42</v>
      </c>
      <c r="N62" s="76">
        <v>23</v>
      </c>
      <c r="O62" s="76">
        <v>17</v>
      </c>
      <c r="P62" s="76">
        <v>10</v>
      </c>
      <c r="Q62" s="76">
        <v>2</v>
      </c>
      <c r="R62" s="76">
        <v>2</v>
      </c>
      <c r="S62" s="76">
        <v>1</v>
      </c>
      <c r="T62" s="76">
        <v>5</v>
      </c>
    </row>
    <row r="63" spans="1:20" ht="15.75">
      <c r="A63" s="6" t="s">
        <v>57</v>
      </c>
      <c r="B63" s="76">
        <v>98</v>
      </c>
      <c r="C63" s="77">
        <f>31+76</f>
        <v>107</v>
      </c>
      <c r="D63" s="77">
        <v>1</v>
      </c>
      <c r="E63" s="77">
        <v>7</v>
      </c>
      <c r="F63" s="76">
        <v>27</v>
      </c>
      <c r="G63" s="76">
        <f t="shared" si="32"/>
        <v>240</v>
      </c>
      <c r="H63" s="76">
        <f>55+83</f>
        <v>138</v>
      </c>
      <c r="I63" s="76">
        <v>0</v>
      </c>
      <c r="J63" s="76">
        <v>12</v>
      </c>
      <c r="K63" s="76">
        <v>0</v>
      </c>
      <c r="L63" s="76">
        <f t="shared" si="33"/>
        <v>150</v>
      </c>
      <c r="M63" s="76">
        <f t="shared" si="34"/>
        <v>90</v>
      </c>
      <c r="N63" s="76">
        <v>0</v>
      </c>
      <c r="O63" s="76">
        <f>14+21</f>
        <v>35</v>
      </c>
      <c r="P63" s="76">
        <v>0</v>
      </c>
      <c r="Q63" s="76">
        <v>0</v>
      </c>
      <c r="R63" s="76">
        <v>1</v>
      </c>
      <c r="S63" s="76">
        <v>0</v>
      </c>
      <c r="T63" s="76">
        <v>31</v>
      </c>
    </row>
    <row r="64" spans="1:20" ht="15.75">
      <c r="A64" s="6" t="s">
        <v>58</v>
      </c>
      <c r="B64" s="76">
        <v>89</v>
      </c>
      <c r="C64" s="76">
        <v>54</v>
      </c>
      <c r="D64" s="76">
        <v>2</v>
      </c>
      <c r="E64" s="76">
        <v>1</v>
      </c>
      <c r="F64" s="76">
        <v>0</v>
      </c>
      <c r="G64" s="76">
        <f t="shared" si="32"/>
        <v>146</v>
      </c>
      <c r="H64" s="76">
        <v>82</v>
      </c>
      <c r="I64" s="76">
        <v>0</v>
      </c>
      <c r="J64" s="76">
        <v>3</v>
      </c>
      <c r="K64" s="76">
        <v>5</v>
      </c>
      <c r="L64" s="76">
        <f t="shared" si="33"/>
        <v>90</v>
      </c>
      <c r="M64" s="76">
        <f t="shared" si="34"/>
        <v>56</v>
      </c>
      <c r="N64" s="76">
        <v>0</v>
      </c>
      <c r="O64" s="76">
        <v>1</v>
      </c>
      <c r="P64" s="76">
        <v>3</v>
      </c>
      <c r="Q64" s="76">
        <v>0</v>
      </c>
      <c r="R64" s="76">
        <v>0</v>
      </c>
      <c r="S64" s="76">
        <v>0</v>
      </c>
      <c r="T64" s="76">
        <v>21</v>
      </c>
    </row>
    <row r="65" spans="1:20" ht="15.75">
      <c r="A65" s="6" t="s">
        <v>59</v>
      </c>
      <c r="B65" s="76">
        <v>25</v>
      </c>
      <c r="C65" s="76">
        <v>31</v>
      </c>
      <c r="D65" s="76">
        <v>0</v>
      </c>
      <c r="E65" s="76">
        <v>1</v>
      </c>
      <c r="F65" s="76">
        <v>0</v>
      </c>
      <c r="G65" s="76">
        <f t="shared" si="32"/>
        <v>57</v>
      </c>
      <c r="H65" s="76">
        <v>33</v>
      </c>
      <c r="I65" s="76">
        <v>5</v>
      </c>
      <c r="J65" s="76">
        <v>0</v>
      </c>
      <c r="K65" s="76">
        <v>3</v>
      </c>
      <c r="L65" s="76">
        <f t="shared" si="33"/>
        <v>41</v>
      </c>
      <c r="M65" s="76">
        <f t="shared" si="34"/>
        <v>16</v>
      </c>
      <c r="N65" s="76">
        <v>1</v>
      </c>
      <c r="O65" s="76">
        <v>12</v>
      </c>
      <c r="P65" s="76">
        <v>4</v>
      </c>
      <c r="Q65" s="76">
        <v>0</v>
      </c>
      <c r="R65" s="76">
        <v>0</v>
      </c>
      <c r="S65" s="76">
        <v>0</v>
      </c>
      <c r="T65" s="76">
        <v>8</v>
      </c>
    </row>
    <row r="66" spans="1:20" ht="15.75">
      <c r="A66" s="6" t="s">
        <v>60</v>
      </c>
      <c r="B66" s="76">
        <v>122</v>
      </c>
      <c r="C66" s="76">
        <v>132</v>
      </c>
      <c r="D66" s="76">
        <v>1</v>
      </c>
      <c r="E66" s="76">
        <v>11</v>
      </c>
      <c r="F66" s="76">
        <v>9</v>
      </c>
      <c r="G66" s="76">
        <f t="shared" si="32"/>
        <v>275</v>
      </c>
      <c r="H66" s="76">
        <v>79</v>
      </c>
      <c r="I66" s="76">
        <v>68</v>
      </c>
      <c r="J66" s="76">
        <v>2</v>
      </c>
      <c r="K66" s="76">
        <v>12</v>
      </c>
      <c r="L66" s="76">
        <f t="shared" si="33"/>
        <v>161</v>
      </c>
      <c r="M66" s="76">
        <f t="shared" si="34"/>
        <v>114</v>
      </c>
      <c r="N66" s="76">
        <v>19</v>
      </c>
      <c r="O66" s="76">
        <v>96</v>
      </c>
      <c r="P66" s="76">
        <v>66</v>
      </c>
      <c r="Q66" s="76">
        <v>4</v>
      </c>
      <c r="R66" s="76">
        <v>26</v>
      </c>
      <c r="S66" s="76">
        <v>0</v>
      </c>
      <c r="T66" s="76">
        <v>37</v>
      </c>
    </row>
    <row r="67" spans="1:20" ht="15.75">
      <c r="A67" s="6" t="s">
        <v>61</v>
      </c>
      <c r="B67" s="76">
        <v>46</v>
      </c>
      <c r="C67" s="76">
        <f>7+23</f>
        <v>30</v>
      </c>
      <c r="D67" s="76">
        <v>3</v>
      </c>
      <c r="E67" s="76">
        <v>3</v>
      </c>
      <c r="F67" s="76">
        <v>6</v>
      </c>
      <c r="G67" s="76">
        <f t="shared" si="32"/>
        <v>88</v>
      </c>
      <c r="H67" s="76">
        <v>53</v>
      </c>
      <c r="I67" s="76">
        <v>0</v>
      </c>
      <c r="J67" s="76">
        <v>1</v>
      </c>
      <c r="K67" s="76">
        <v>2</v>
      </c>
      <c r="L67" s="76">
        <f t="shared" si="33"/>
        <v>56</v>
      </c>
      <c r="M67" s="76">
        <f t="shared" si="34"/>
        <v>32</v>
      </c>
      <c r="N67" s="76">
        <v>6</v>
      </c>
      <c r="O67" s="76">
        <v>17</v>
      </c>
      <c r="P67" s="76">
        <v>11</v>
      </c>
      <c r="Q67" s="76">
        <v>0</v>
      </c>
      <c r="R67" s="76">
        <v>5</v>
      </c>
      <c r="S67" s="76">
        <v>0</v>
      </c>
      <c r="T67" s="76">
        <v>7</v>
      </c>
    </row>
    <row r="68" spans="1:20" s="16" customFormat="1">
      <c r="A68" s="7" t="s">
        <v>62</v>
      </c>
      <c r="B68" s="14">
        <f>SUM(B69:B78)</f>
        <v>105</v>
      </c>
      <c r="C68" s="14">
        <f t="shared" ref="C68:T68" si="35">SUM(C69:C78)</f>
        <v>79</v>
      </c>
      <c r="D68" s="14">
        <f t="shared" si="35"/>
        <v>2</v>
      </c>
      <c r="E68" s="14">
        <f t="shared" si="35"/>
        <v>2</v>
      </c>
      <c r="F68" s="14">
        <f t="shared" si="35"/>
        <v>0</v>
      </c>
      <c r="G68" s="14">
        <f t="shared" si="35"/>
        <v>188</v>
      </c>
      <c r="H68" s="14">
        <f t="shared" si="35"/>
        <v>92</v>
      </c>
      <c r="I68" s="14">
        <f t="shared" si="35"/>
        <v>5</v>
      </c>
      <c r="J68" s="14">
        <f t="shared" si="35"/>
        <v>1</v>
      </c>
      <c r="K68" s="14">
        <f t="shared" si="35"/>
        <v>1</v>
      </c>
      <c r="L68" s="14">
        <f t="shared" si="35"/>
        <v>99</v>
      </c>
      <c r="M68" s="14">
        <f t="shared" si="35"/>
        <v>89</v>
      </c>
      <c r="N68" s="14">
        <f t="shared" si="35"/>
        <v>8</v>
      </c>
      <c r="O68" s="14">
        <f t="shared" si="35"/>
        <v>56</v>
      </c>
      <c r="P68" s="14">
        <f t="shared" si="35"/>
        <v>35</v>
      </c>
      <c r="Q68" s="14">
        <f t="shared" si="35"/>
        <v>5</v>
      </c>
      <c r="R68" s="14">
        <f t="shared" si="35"/>
        <v>2</v>
      </c>
      <c r="S68" s="14">
        <f t="shared" si="35"/>
        <v>0</v>
      </c>
      <c r="T68" s="14">
        <f t="shared" si="35"/>
        <v>20</v>
      </c>
    </row>
    <row r="69" spans="1:20">
      <c r="A69" s="6" t="s">
        <v>63</v>
      </c>
      <c r="B69" s="42">
        <v>0</v>
      </c>
      <c r="C69" s="42">
        <v>2</v>
      </c>
      <c r="D69" s="43">
        <v>0</v>
      </c>
      <c r="E69" s="43">
        <v>0</v>
      </c>
      <c r="F69" s="43">
        <v>0</v>
      </c>
      <c r="G69" s="44">
        <f t="shared" ref="G69:G70" si="36">SUM(B69:F69)</f>
        <v>2</v>
      </c>
      <c r="H69" s="43">
        <v>0</v>
      </c>
      <c r="I69" s="43">
        <v>0</v>
      </c>
      <c r="J69" s="43">
        <v>0</v>
      </c>
      <c r="K69" s="43">
        <v>0</v>
      </c>
      <c r="L69" s="45">
        <f t="shared" ref="L69:L70" si="37">SUM(H69:K69)</f>
        <v>0</v>
      </c>
      <c r="M69" s="43">
        <f t="shared" ref="M69:M70" si="38">G69-L69</f>
        <v>2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1</v>
      </c>
    </row>
    <row r="70" spans="1:20">
      <c r="A70" s="6" t="s">
        <v>64</v>
      </c>
      <c r="B70" s="42">
        <v>3</v>
      </c>
      <c r="C70" s="42">
        <v>5</v>
      </c>
      <c r="D70" s="43">
        <v>0</v>
      </c>
      <c r="E70" s="43">
        <v>0</v>
      </c>
      <c r="F70" s="43">
        <v>0</v>
      </c>
      <c r="G70" s="44">
        <f t="shared" si="36"/>
        <v>8</v>
      </c>
      <c r="H70" s="43">
        <v>5</v>
      </c>
      <c r="I70" s="43">
        <v>0</v>
      </c>
      <c r="J70" s="43">
        <v>0</v>
      </c>
      <c r="K70" s="43">
        <v>0</v>
      </c>
      <c r="L70" s="45">
        <f t="shared" si="37"/>
        <v>5</v>
      </c>
      <c r="M70" s="43">
        <f t="shared" si="38"/>
        <v>3</v>
      </c>
      <c r="N70" s="43">
        <v>0</v>
      </c>
      <c r="O70" s="43">
        <v>4</v>
      </c>
      <c r="P70" s="43">
        <v>3</v>
      </c>
      <c r="Q70" s="43">
        <v>0</v>
      </c>
      <c r="R70" s="43">
        <v>0</v>
      </c>
      <c r="S70" s="43">
        <v>0</v>
      </c>
      <c r="T70" s="43">
        <v>0</v>
      </c>
    </row>
    <row r="71" spans="1:20">
      <c r="A71" s="6" t="s">
        <v>65</v>
      </c>
      <c r="B71" s="42">
        <v>1</v>
      </c>
      <c r="C71" s="42">
        <v>2</v>
      </c>
      <c r="D71" s="43">
        <v>0</v>
      </c>
      <c r="E71" s="43">
        <v>0</v>
      </c>
      <c r="F71" s="43">
        <v>0</v>
      </c>
      <c r="G71" s="44">
        <f t="shared" ref="G71:G73" si="39">SUM(B71:F71)</f>
        <v>3</v>
      </c>
      <c r="H71" s="43">
        <v>1</v>
      </c>
      <c r="I71" s="43">
        <v>0</v>
      </c>
      <c r="J71" s="43">
        <v>0</v>
      </c>
      <c r="K71" s="43">
        <v>0</v>
      </c>
      <c r="L71" s="45">
        <f t="shared" ref="L71:L73" si="40">SUM(H71:K71)</f>
        <v>1</v>
      </c>
      <c r="M71" s="43">
        <f t="shared" ref="M71:M73" si="41">G71-L71</f>
        <v>2</v>
      </c>
      <c r="N71" s="43">
        <v>0</v>
      </c>
      <c r="O71" s="43">
        <v>2</v>
      </c>
      <c r="P71" s="43">
        <v>2</v>
      </c>
      <c r="Q71" s="43">
        <v>0</v>
      </c>
      <c r="R71" s="43">
        <v>0</v>
      </c>
      <c r="S71" s="43">
        <v>0</v>
      </c>
      <c r="T71" s="43">
        <v>0</v>
      </c>
    </row>
    <row r="72" spans="1:20">
      <c r="A72" s="6" t="s">
        <v>66</v>
      </c>
      <c r="B72" s="42">
        <v>1</v>
      </c>
      <c r="C72" s="42">
        <v>5</v>
      </c>
      <c r="D72" s="43">
        <v>0</v>
      </c>
      <c r="E72" s="43">
        <v>0</v>
      </c>
      <c r="F72" s="43">
        <v>0</v>
      </c>
      <c r="G72" s="44">
        <f t="shared" si="39"/>
        <v>6</v>
      </c>
      <c r="H72" s="43">
        <v>1</v>
      </c>
      <c r="I72" s="43">
        <v>0</v>
      </c>
      <c r="J72" s="43">
        <v>0</v>
      </c>
      <c r="K72" s="43">
        <v>0</v>
      </c>
      <c r="L72" s="45">
        <f t="shared" si="40"/>
        <v>1</v>
      </c>
      <c r="M72" s="43">
        <f t="shared" si="41"/>
        <v>5</v>
      </c>
      <c r="N72" s="43">
        <v>0</v>
      </c>
      <c r="O72" s="43">
        <v>5</v>
      </c>
      <c r="P72" s="43">
        <v>4</v>
      </c>
      <c r="Q72" s="43">
        <v>0</v>
      </c>
      <c r="R72" s="43">
        <v>0</v>
      </c>
      <c r="S72" s="43">
        <v>0</v>
      </c>
      <c r="T72" s="43">
        <v>2</v>
      </c>
    </row>
    <row r="73" spans="1:20">
      <c r="A73" s="6" t="s">
        <v>67</v>
      </c>
      <c r="B73" s="42">
        <v>9</v>
      </c>
      <c r="C73" s="42">
        <v>7</v>
      </c>
      <c r="D73" s="43">
        <v>0</v>
      </c>
      <c r="E73" s="43">
        <v>0</v>
      </c>
      <c r="F73" s="43">
        <v>0</v>
      </c>
      <c r="G73" s="44">
        <f t="shared" si="39"/>
        <v>16</v>
      </c>
      <c r="H73" s="43">
        <v>6</v>
      </c>
      <c r="I73" s="43">
        <v>0</v>
      </c>
      <c r="J73" s="43">
        <v>0</v>
      </c>
      <c r="K73" s="43">
        <v>0</v>
      </c>
      <c r="L73" s="45">
        <f t="shared" si="40"/>
        <v>6</v>
      </c>
      <c r="M73" s="43">
        <f t="shared" si="41"/>
        <v>10</v>
      </c>
      <c r="N73" s="43">
        <v>0</v>
      </c>
      <c r="O73" s="43">
        <v>7</v>
      </c>
      <c r="P73" s="43">
        <v>6</v>
      </c>
      <c r="Q73" s="43">
        <v>0</v>
      </c>
      <c r="R73" s="43">
        <v>0</v>
      </c>
      <c r="S73" s="43">
        <v>0</v>
      </c>
      <c r="T73" s="43">
        <v>1</v>
      </c>
    </row>
    <row r="74" spans="1:20">
      <c r="A74" s="6" t="s">
        <v>68</v>
      </c>
      <c r="B74" s="42">
        <v>10</v>
      </c>
      <c r="C74" s="42">
        <v>8</v>
      </c>
      <c r="D74" s="43">
        <v>0</v>
      </c>
      <c r="E74" s="43">
        <v>1</v>
      </c>
      <c r="F74" s="43">
        <v>0</v>
      </c>
      <c r="G74" s="44">
        <f>SUM(B74:F74)</f>
        <v>19</v>
      </c>
      <c r="H74" s="43">
        <v>9</v>
      </c>
      <c r="I74" s="43">
        <v>0</v>
      </c>
      <c r="J74" s="43">
        <v>0</v>
      </c>
      <c r="K74" s="43">
        <v>0</v>
      </c>
      <c r="L74" s="45">
        <f>SUM(H74:K74)</f>
        <v>9</v>
      </c>
      <c r="M74" s="43">
        <f>G74-L74</f>
        <v>10</v>
      </c>
      <c r="N74" s="43">
        <v>0</v>
      </c>
      <c r="O74" s="43">
        <v>8</v>
      </c>
      <c r="P74" s="43">
        <v>3</v>
      </c>
      <c r="Q74" s="43">
        <v>1</v>
      </c>
      <c r="R74" s="43">
        <v>1</v>
      </c>
      <c r="S74" s="43">
        <v>0</v>
      </c>
      <c r="T74" s="43">
        <v>2</v>
      </c>
    </row>
    <row r="75" spans="1:20">
      <c r="A75" s="6" t="s">
        <v>69</v>
      </c>
      <c r="B75" s="42">
        <v>20</v>
      </c>
      <c r="C75" s="42">
        <v>17</v>
      </c>
      <c r="D75" s="43">
        <v>1</v>
      </c>
      <c r="E75" s="43">
        <v>0</v>
      </c>
      <c r="F75" s="43">
        <v>0</v>
      </c>
      <c r="G75" s="44">
        <f t="shared" ref="G75:G78" si="42">SUM(B75:F75)</f>
        <v>38</v>
      </c>
      <c r="H75" s="43">
        <v>21</v>
      </c>
      <c r="I75" s="43">
        <v>0</v>
      </c>
      <c r="J75" s="43">
        <v>0</v>
      </c>
      <c r="K75" s="43">
        <v>1</v>
      </c>
      <c r="L75" s="45">
        <f t="shared" ref="L75:L78" si="43">SUM(H75:K75)</f>
        <v>22</v>
      </c>
      <c r="M75" s="43">
        <f t="shared" ref="M75:M78" si="44">G75-L75</f>
        <v>16</v>
      </c>
      <c r="N75" s="43">
        <v>3</v>
      </c>
      <c r="O75" s="43">
        <v>6</v>
      </c>
      <c r="P75" s="43">
        <v>5</v>
      </c>
      <c r="Q75" s="43">
        <v>3</v>
      </c>
      <c r="R75" s="43">
        <v>0</v>
      </c>
      <c r="S75" s="43">
        <v>0</v>
      </c>
      <c r="T75" s="43">
        <v>3</v>
      </c>
    </row>
    <row r="76" spans="1:20">
      <c r="A76" s="6" t="s">
        <v>70</v>
      </c>
      <c r="B76" s="42">
        <v>18</v>
      </c>
      <c r="C76" s="42">
        <v>6</v>
      </c>
      <c r="D76" s="43">
        <v>0</v>
      </c>
      <c r="E76" s="43">
        <v>0</v>
      </c>
      <c r="F76" s="43">
        <v>0</v>
      </c>
      <c r="G76" s="44">
        <f t="shared" si="42"/>
        <v>24</v>
      </c>
      <c r="H76" s="43">
        <v>5</v>
      </c>
      <c r="I76" s="43">
        <v>5</v>
      </c>
      <c r="J76" s="43">
        <v>1</v>
      </c>
      <c r="K76" s="43">
        <v>0</v>
      </c>
      <c r="L76" s="45">
        <f t="shared" si="43"/>
        <v>11</v>
      </c>
      <c r="M76" s="43">
        <f t="shared" si="44"/>
        <v>13</v>
      </c>
      <c r="N76" s="43">
        <v>0</v>
      </c>
      <c r="O76" s="43">
        <v>4</v>
      </c>
      <c r="P76" s="43">
        <v>2</v>
      </c>
      <c r="Q76" s="43">
        <v>0</v>
      </c>
      <c r="R76" s="43">
        <v>0</v>
      </c>
      <c r="S76" s="43">
        <v>0</v>
      </c>
      <c r="T76" s="43">
        <v>2</v>
      </c>
    </row>
    <row r="77" spans="1:20">
      <c r="A77" s="6" t="s">
        <v>71</v>
      </c>
      <c r="B77" s="42">
        <v>22</v>
      </c>
      <c r="C77" s="42">
        <v>11</v>
      </c>
      <c r="D77" s="43">
        <v>0</v>
      </c>
      <c r="E77" s="43">
        <v>1</v>
      </c>
      <c r="F77" s="43">
        <v>0</v>
      </c>
      <c r="G77" s="44">
        <f t="shared" si="42"/>
        <v>34</v>
      </c>
      <c r="H77" s="43">
        <v>21</v>
      </c>
      <c r="I77" s="43">
        <v>0</v>
      </c>
      <c r="J77" s="43">
        <v>0</v>
      </c>
      <c r="K77" s="43">
        <v>0</v>
      </c>
      <c r="L77" s="45">
        <f t="shared" si="43"/>
        <v>21</v>
      </c>
      <c r="M77" s="43">
        <f t="shared" si="44"/>
        <v>13</v>
      </c>
      <c r="N77" s="43">
        <v>2</v>
      </c>
      <c r="O77" s="43">
        <v>5</v>
      </c>
      <c r="P77" s="43">
        <v>3</v>
      </c>
      <c r="Q77" s="43">
        <v>1</v>
      </c>
      <c r="R77" s="43">
        <v>1</v>
      </c>
      <c r="S77" s="43">
        <v>0</v>
      </c>
      <c r="T77" s="43">
        <v>4</v>
      </c>
    </row>
    <row r="78" spans="1:20">
      <c r="A78" s="6" t="s">
        <v>72</v>
      </c>
      <c r="B78" s="42">
        <v>21</v>
      </c>
      <c r="C78" s="42">
        <v>16</v>
      </c>
      <c r="D78" s="43">
        <v>1</v>
      </c>
      <c r="E78" s="43">
        <v>0</v>
      </c>
      <c r="F78" s="43">
        <v>0</v>
      </c>
      <c r="G78" s="44">
        <f t="shared" si="42"/>
        <v>38</v>
      </c>
      <c r="H78" s="43">
        <v>23</v>
      </c>
      <c r="I78" s="43">
        <v>0</v>
      </c>
      <c r="J78" s="43">
        <v>0</v>
      </c>
      <c r="K78" s="43">
        <v>0</v>
      </c>
      <c r="L78" s="45">
        <f t="shared" si="43"/>
        <v>23</v>
      </c>
      <c r="M78" s="43">
        <f t="shared" si="44"/>
        <v>15</v>
      </c>
      <c r="N78" s="43">
        <v>3</v>
      </c>
      <c r="O78" s="43">
        <v>15</v>
      </c>
      <c r="P78" s="43">
        <v>7</v>
      </c>
      <c r="Q78" s="43">
        <v>0</v>
      </c>
      <c r="R78" s="43">
        <v>0</v>
      </c>
      <c r="S78" s="43">
        <v>0</v>
      </c>
      <c r="T78" s="43">
        <v>5</v>
      </c>
    </row>
    <row r="79" spans="1:20">
      <c r="A79" s="10" t="s">
        <v>73</v>
      </c>
      <c r="B79" s="14">
        <f>SUM(B80:B88)</f>
        <v>223</v>
      </c>
      <c r="C79" s="14">
        <f t="shared" ref="C79:S79" si="45">SUM(C80:C88)</f>
        <v>180</v>
      </c>
      <c r="D79" s="14">
        <f t="shared" si="45"/>
        <v>4</v>
      </c>
      <c r="E79" s="14">
        <f t="shared" si="45"/>
        <v>8</v>
      </c>
      <c r="F79" s="14">
        <f t="shared" si="45"/>
        <v>5</v>
      </c>
      <c r="G79" s="14">
        <f t="shared" si="45"/>
        <v>420</v>
      </c>
      <c r="H79" s="14">
        <f t="shared" si="45"/>
        <v>158</v>
      </c>
      <c r="I79" s="14">
        <f t="shared" si="45"/>
        <v>3</v>
      </c>
      <c r="J79" s="14">
        <f t="shared" si="45"/>
        <v>11</v>
      </c>
      <c r="K79" s="14">
        <f t="shared" si="45"/>
        <v>6</v>
      </c>
      <c r="L79" s="14">
        <f t="shared" si="45"/>
        <v>178</v>
      </c>
      <c r="M79" s="14">
        <f t="shared" si="45"/>
        <v>242</v>
      </c>
      <c r="N79" s="14">
        <f t="shared" si="45"/>
        <v>15</v>
      </c>
      <c r="O79" s="14">
        <f t="shared" si="45"/>
        <v>89</v>
      </c>
      <c r="P79" s="14">
        <f t="shared" si="45"/>
        <v>52</v>
      </c>
      <c r="Q79" s="14">
        <f t="shared" si="45"/>
        <v>7</v>
      </c>
      <c r="R79" s="14">
        <f t="shared" si="45"/>
        <v>16</v>
      </c>
      <c r="S79" s="14">
        <f t="shared" si="45"/>
        <v>0</v>
      </c>
      <c r="T79" s="14">
        <f>SUM(T80:T88)</f>
        <v>76</v>
      </c>
    </row>
    <row r="80" spans="1:20" ht="15.75">
      <c r="A80" s="6" t="s">
        <v>74</v>
      </c>
      <c r="B80" s="80">
        <v>4</v>
      </c>
      <c r="C80" s="76">
        <v>6</v>
      </c>
      <c r="D80" s="76">
        <v>0</v>
      </c>
      <c r="E80" s="76">
        <v>0</v>
      </c>
      <c r="F80" s="76">
        <v>0</v>
      </c>
      <c r="G80" s="76">
        <f>SUM(A80:F80)</f>
        <v>10</v>
      </c>
      <c r="H80" s="76">
        <v>3</v>
      </c>
      <c r="I80" s="76">
        <v>0</v>
      </c>
      <c r="J80" s="76">
        <v>0</v>
      </c>
      <c r="K80" s="76">
        <v>1</v>
      </c>
      <c r="L80" s="76">
        <f t="shared" ref="L80" si="46">SUM(H80:K80)</f>
        <v>4</v>
      </c>
      <c r="M80" s="76">
        <f t="shared" ref="M80" si="47">G80-L80</f>
        <v>6</v>
      </c>
      <c r="N80" s="76">
        <v>2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2</v>
      </c>
    </row>
    <row r="81" spans="1:20" ht="15.75">
      <c r="A81" s="6" t="s">
        <v>75</v>
      </c>
      <c r="B81" s="80">
        <v>3</v>
      </c>
      <c r="C81" s="76">
        <v>1</v>
      </c>
      <c r="D81" s="76">
        <v>0</v>
      </c>
      <c r="E81" s="76">
        <v>0</v>
      </c>
      <c r="F81" s="76">
        <v>0</v>
      </c>
      <c r="G81" s="76">
        <f>SUM(A81:F81)</f>
        <v>4</v>
      </c>
      <c r="H81" s="76">
        <v>2</v>
      </c>
      <c r="I81" s="76">
        <v>0</v>
      </c>
      <c r="J81" s="76">
        <v>0</v>
      </c>
      <c r="K81" s="76">
        <v>0</v>
      </c>
      <c r="L81" s="76">
        <f>SUM(H81:K81)</f>
        <v>2</v>
      </c>
      <c r="M81" s="76">
        <f t="shared" ref="M81:M82" si="48">G81-L81</f>
        <v>2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</row>
    <row r="82" spans="1:20" ht="15.75">
      <c r="A82" s="6" t="s">
        <v>76</v>
      </c>
      <c r="B82" s="76">
        <v>3</v>
      </c>
      <c r="C82" s="76">
        <v>2</v>
      </c>
      <c r="D82" s="76">
        <v>0</v>
      </c>
      <c r="E82" s="76">
        <v>0</v>
      </c>
      <c r="F82" s="76">
        <v>0</v>
      </c>
      <c r="G82" s="76">
        <f t="shared" ref="G82" si="49">SUM(B82:F82)</f>
        <v>5</v>
      </c>
      <c r="H82" s="76">
        <v>3</v>
      </c>
      <c r="I82" s="76">
        <v>0</v>
      </c>
      <c r="J82" s="76">
        <v>0</v>
      </c>
      <c r="K82" s="76">
        <v>0</v>
      </c>
      <c r="L82" s="76">
        <f t="shared" ref="L82" si="50">SUM(H82:K82)</f>
        <v>3</v>
      </c>
      <c r="M82" s="76">
        <f t="shared" si="48"/>
        <v>2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</row>
    <row r="83" spans="1:20" ht="15.75">
      <c r="A83" s="6" t="s">
        <v>77</v>
      </c>
      <c r="B83" s="80">
        <v>10</v>
      </c>
      <c r="C83" s="76">
        <v>3</v>
      </c>
      <c r="D83" s="76">
        <v>0</v>
      </c>
      <c r="E83" s="76">
        <v>0</v>
      </c>
      <c r="F83" s="76">
        <v>0</v>
      </c>
      <c r="G83" s="76">
        <f>SUM(A83:F83)</f>
        <v>13</v>
      </c>
      <c r="H83" s="76">
        <v>7</v>
      </c>
      <c r="I83" s="76">
        <v>0</v>
      </c>
      <c r="J83" s="76">
        <v>0</v>
      </c>
      <c r="K83" s="76">
        <v>0</v>
      </c>
      <c r="L83" s="76">
        <f>SUM(H83:K83)</f>
        <v>7</v>
      </c>
      <c r="M83" s="76">
        <f t="shared" ref="M83" si="51">G83-L83</f>
        <v>6</v>
      </c>
      <c r="N83" s="76">
        <v>0</v>
      </c>
      <c r="O83" s="76">
        <v>0</v>
      </c>
      <c r="P83" s="76">
        <v>0</v>
      </c>
      <c r="Q83" s="76">
        <v>0</v>
      </c>
      <c r="R83" s="76">
        <v>1</v>
      </c>
      <c r="S83" s="76">
        <v>0</v>
      </c>
      <c r="T83" s="76">
        <v>0</v>
      </c>
    </row>
    <row r="84" spans="1:20" ht="15.75">
      <c r="A84" s="6" t="s">
        <v>78</v>
      </c>
      <c r="B84" s="76">
        <v>3</v>
      </c>
      <c r="C84" s="76">
        <v>3</v>
      </c>
      <c r="D84" s="76">
        <v>0</v>
      </c>
      <c r="E84" s="76">
        <v>0</v>
      </c>
      <c r="F84" s="76">
        <v>0</v>
      </c>
      <c r="G84" s="76">
        <f t="shared" ref="G84" si="52">SUM(B84:F84)</f>
        <v>6</v>
      </c>
      <c r="H84" s="76">
        <v>0</v>
      </c>
      <c r="I84" s="76">
        <v>0</v>
      </c>
      <c r="J84" s="76">
        <v>0</v>
      </c>
      <c r="K84" s="76">
        <v>0</v>
      </c>
      <c r="L84" s="76">
        <f t="shared" ref="L84" si="53">SUM(H84:K84)</f>
        <v>0</v>
      </c>
      <c r="M84" s="76">
        <f>G84-L84</f>
        <v>6</v>
      </c>
      <c r="N84" s="76">
        <v>0</v>
      </c>
      <c r="O84" s="76">
        <v>1</v>
      </c>
      <c r="P84" s="76">
        <v>1</v>
      </c>
      <c r="Q84" s="76">
        <v>0</v>
      </c>
      <c r="R84" s="76">
        <v>1</v>
      </c>
      <c r="S84" s="76">
        <v>0</v>
      </c>
      <c r="T84" s="76">
        <v>0</v>
      </c>
    </row>
    <row r="85" spans="1:20" ht="15.75">
      <c r="A85" s="6" t="s">
        <v>79</v>
      </c>
      <c r="B85" s="76">
        <v>5</v>
      </c>
      <c r="C85" s="76">
        <v>2</v>
      </c>
      <c r="D85" s="76">
        <v>0</v>
      </c>
      <c r="E85" s="76">
        <v>1</v>
      </c>
      <c r="F85" s="76">
        <v>0</v>
      </c>
      <c r="G85" s="76">
        <f t="shared" ref="G85" si="54">SUM(B85:F85)</f>
        <v>8</v>
      </c>
      <c r="H85" s="76">
        <v>2</v>
      </c>
      <c r="I85" s="76">
        <v>0</v>
      </c>
      <c r="J85" s="76">
        <v>0</v>
      </c>
      <c r="K85" s="76">
        <v>0</v>
      </c>
      <c r="L85" s="76">
        <f t="shared" ref="L85" si="55">SUM(H85:K85)</f>
        <v>2</v>
      </c>
      <c r="M85" s="76">
        <f t="shared" ref="M85" si="56">G85-L85</f>
        <v>6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1</v>
      </c>
    </row>
    <row r="86" spans="1:20" ht="15.75">
      <c r="A86" s="6" t="s">
        <v>80</v>
      </c>
      <c r="B86" s="80">
        <v>30</v>
      </c>
      <c r="C86" s="76">
        <v>30</v>
      </c>
      <c r="D86" s="76">
        <v>0</v>
      </c>
      <c r="E86" s="76">
        <v>2</v>
      </c>
      <c r="F86" s="76">
        <v>1</v>
      </c>
      <c r="G86" s="76">
        <f>SUM(A86:F86)</f>
        <v>63</v>
      </c>
      <c r="H86" s="76">
        <v>16</v>
      </c>
      <c r="I86" s="76">
        <v>0</v>
      </c>
      <c r="J86" s="76">
        <v>0</v>
      </c>
      <c r="K86" s="76">
        <v>0</v>
      </c>
      <c r="L86" s="76">
        <f>SUM(H86:K86)</f>
        <v>16</v>
      </c>
      <c r="M86" s="76">
        <f t="shared" ref="M86:M88" si="57">G86-L86</f>
        <v>47</v>
      </c>
      <c r="N86" s="76">
        <v>5</v>
      </c>
      <c r="O86" s="76">
        <v>14</v>
      </c>
      <c r="P86" s="76">
        <v>14</v>
      </c>
      <c r="Q86" s="76">
        <v>3</v>
      </c>
      <c r="R86" s="76">
        <v>4</v>
      </c>
      <c r="S86" s="76">
        <v>0</v>
      </c>
      <c r="T86" s="76">
        <v>10</v>
      </c>
    </row>
    <row r="87" spans="1:20" ht="15.75">
      <c r="A87" s="6" t="s">
        <v>81</v>
      </c>
      <c r="B87" s="76">
        <v>105</v>
      </c>
      <c r="C87" s="76">
        <v>96</v>
      </c>
      <c r="D87" s="76">
        <v>3</v>
      </c>
      <c r="E87" s="76">
        <v>4</v>
      </c>
      <c r="F87" s="76">
        <v>0</v>
      </c>
      <c r="G87" s="76">
        <f t="shared" ref="G87:G88" si="58">SUM(B87:F87)</f>
        <v>208</v>
      </c>
      <c r="H87" s="76">
        <v>71</v>
      </c>
      <c r="I87" s="76">
        <v>1</v>
      </c>
      <c r="J87" s="76">
        <v>8</v>
      </c>
      <c r="K87" s="76">
        <v>4</v>
      </c>
      <c r="L87" s="76">
        <f t="shared" ref="L87:L88" si="59">SUM(H87:K87)</f>
        <v>84</v>
      </c>
      <c r="M87" s="76">
        <f t="shared" si="57"/>
        <v>124</v>
      </c>
      <c r="N87" s="76">
        <v>7</v>
      </c>
      <c r="O87" s="76">
        <v>58</v>
      </c>
      <c r="P87" s="76">
        <v>28</v>
      </c>
      <c r="Q87" s="76">
        <v>4</v>
      </c>
      <c r="R87" s="76">
        <v>10</v>
      </c>
      <c r="S87" s="76">
        <v>0</v>
      </c>
      <c r="T87" s="76">
        <v>47</v>
      </c>
    </row>
    <row r="88" spans="1:20" ht="15.75">
      <c r="A88" s="6" t="s">
        <v>82</v>
      </c>
      <c r="B88" s="76">
        <v>60</v>
      </c>
      <c r="C88" s="76">
        <v>37</v>
      </c>
      <c r="D88" s="76">
        <v>1</v>
      </c>
      <c r="E88" s="76">
        <v>1</v>
      </c>
      <c r="F88" s="76">
        <v>4</v>
      </c>
      <c r="G88" s="76">
        <f t="shared" si="58"/>
        <v>103</v>
      </c>
      <c r="H88" s="76">
        <v>54</v>
      </c>
      <c r="I88" s="76">
        <v>2</v>
      </c>
      <c r="J88" s="76">
        <v>3</v>
      </c>
      <c r="K88" s="76">
        <v>1</v>
      </c>
      <c r="L88" s="76">
        <f t="shared" si="59"/>
        <v>60</v>
      </c>
      <c r="M88" s="76">
        <f t="shared" si="57"/>
        <v>43</v>
      </c>
      <c r="N88" s="76">
        <v>1</v>
      </c>
      <c r="O88" s="76">
        <v>16</v>
      </c>
      <c r="P88" s="76">
        <v>9</v>
      </c>
      <c r="Q88" s="76">
        <v>0</v>
      </c>
      <c r="R88" s="76">
        <v>0</v>
      </c>
      <c r="S88" s="76">
        <v>0</v>
      </c>
      <c r="T88" s="76">
        <v>16</v>
      </c>
    </row>
  </sheetData>
  <mergeCells count="3">
    <mergeCell ref="A1:S1"/>
    <mergeCell ref="A2:A3"/>
    <mergeCell ref="B2:T2"/>
  </mergeCells>
  <printOptions horizontalCentered="1" verticalCentered="1"/>
  <pageMargins left="0.46" right="0.5" top="0.44" bottom="0.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88"/>
  <sheetViews>
    <sheetView zoomScale="80" zoomScaleNormal="80" workbookViewId="0">
      <pane xSplit="1" ySplit="5" topLeftCell="B18" activePane="bottomRight" state="frozen"/>
      <selection activeCell="B5" sqref="B5"/>
      <selection pane="topRight" activeCell="B5" sqref="B5"/>
      <selection pane="bottomLeft" activeCell="B5" sqref="B5"/>
      <selection pane="bottomRight" activeCell="T21" sqref="T21:T28"/>
    </sheetView>
  </sheetViews>
  <sheetFormatPr defaultRowHeight="15"/>
  <cols>
    <col min="1" max="1" width="23.5703125" style="1" customWidth="1"/>
    <col min="2" max="2" width="8.5703125" style="17" customWidth="1"/>
    <col min="3" max="13" width="7.42578125" style="17" customWidth="1"/>
    <col min="14" max="14" width="9.5703125" style="17" customWidth="1"/>
    <col min="15" max="16" width="7.42578125" style="17" customWidth="1"/>
    <col min="17" max="17" width="6.7109375" style="17" customWidth="1"/>
    <col min="18" max="18" width="7.42578125" style="17" customWidth="1"/>
    <col min="19" max="19" width="9.28515625" style="17" customWidth="1"/>
    <col min="20" max="20" width="6.28515625" style="1" customWidth="1"/>
    <col min="21" max="16384" width="9.140625" style="1"/>
  </cols>
  <sheetData>
    <row r="1" spans="1:20" ht="21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>
      <c r="A2" s="49" t="s">
        <v>85</v>
      </c>
      <c r="B2" s="52" t="s">
        <v>111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0" s="13" customFormat="1" ht="99" customHeight="1">
      <c r="A3" s="49"/>
      <c r="B3" s="20" t="s">
        <v>95</v>
      </c>
      <c r="C3" s="20" t="s">
        <v>96</v>
      </c>
      <c r="D3" s="20" t="s">
        <v>97</v>
      </c>
      <c r="E3" s="20" t="s">
        <v>98</v>
      </c>
      <c r="F3" s="20" t="s">
        <v>99</v>
      </c>
      <c r="G3" s="20" t="s">
        <v>100</v>
      </c>
      <c r="H3" s="20" t="s">
        <v>101</v>
      </c>
      <c r="I3" s="20" t="s">
        <v>102</v>
      </c>
      <c r="J3" s="20" t="s">
        <v>103</v>
      </c>
      <c r="K3" s="20" t="s">
        <v>104</v>
      </c>
      <c r="L3" s="20" t="s">
        <v>105</v>
      </c>
      <c r="M3" s="20" t="s">
        <v>106</v>
      </c>
      <c r="N3" s="21" t="s">
        <v>107</v>
      </c>
      <c r="O3" s="20" t="s">
        <v>108</v>
      </c>
      <c r="P3" s="20" t="s">
        <v>109</v>
      </c>
      <c r="Q3" s="34" t="s">
        <v>114</v>
      </c>
      <c r="R3" s="35" t="s">
        <v>115</v>
      </c>
      <c r="S3" s="35" t="s">
        <v>116</v>
      </c>
      <c r="T3" s="34" t="s">
        <v>117</v>
      </c>
    </row>
    <row r="4" spans="1:20" s="15" customFormat="1" ht="18" customHeight="1">
      <c r="A4" s="3" t="s">
        <v>83</v>
      </c>
      <c r="B4" s="14">
        <f>B5+B20+B29+B43+B55+B68+B79</f>
        <v>1198</v>
      </c>
      <c r="C4" s="14">
        <f t="shared" ref="C4:T4" si="0">C5+C20+C29+C43+C55+C68+C79</f>
        <v>1632</v>
      </c>
      <c r="D4" s="14">
        <f t="shared" si="0"/>
        <v>8</v>
      </c>
      <c r="E4" s="14">
        <f t="shared" si="0"/>
        <v>39</v>
      </c>
      <c r="F4" s="14">
        <f t="shared" si="0"/>
        <v>114</v>
      </c>
      <c r="G4" s="14">
        <f t="shared" si="0"/>
        <v>2991</v>
      </c>
      <c r="H4" s="14">
        <f t="shared" si="0"/>
        <v>1604</v>
      </c>
      <c r="I4" s="14">
        <f t="shared" si="0"/>
        <v>108</v>
      </c>
      <c r="J4" s="14">
        <f t="shared" si="0"/>
        <v>73</v>
      </c>
      <c r="K4" s="14">
        <f t="shared" si="0"/>
        <v>123</v>
      </c>
      <c r="L4" s="14">
        <f t="shared" si="0"/>
        <v>1908</v>
      </c>
      <c r="M4" s="14">
        <f t="shared" si="0"/>
        <v>1083</v>
      </c>
      <c r="N4" s="14">
        <f t="shared" si="0"/>
        <v>259</v>
      </c>
      <c r="O4" s="14">
        <f t="shared" si="0"/>
        <v>493</v>
      </c>
      <c r="P4" s="14">
        <f t="shared" si="0"/>
        <v>125</v>
      </c>
      <c r="Q4" s="14">
        <f t="shared" si="0"/>
        <v>172</v>
      </c>
      <c r="R4" s="14">
        <f t="shared" si="0"/>
        <v>34</v>
      </c>
      <c r="S4" s="14">
        <f t="shared" si="0"/>
        <v>1</v>
      </c>
      <c r="T4" s="14">
        <f t="shared" si="0"/>
        <v>767</v>
      </c>
    </row>
    <row r="5" spans="1:20" s="15" customFormat="1" ht="18" customHeight="1">
      <c r="A5" s="4" t="s">
        <v>0</v>
      </c>
      <c r="B5" s="14">
        <f>SUM(B6:B19)</f>
        <v>134</v>
      </c>
      <c r="C5" s="14">
        <f t="shared" ref="C5:T5" si="1">SUM(C6:C19)</f>
        <v>144</v>
      </c>
      <c r="D5" s="14">
        <f t="shared" si="1"/>
        <v>0</v>
      </c>
      <c r="E5" s="14">
        <f t="shared" si="1"/>
        <v>0</v>
      </c>
      <c r="F5" s="14">
        <f t="shared" si="1"/>
        <v>0</v>
      </c>
      <c r="G5" s="14">
        <f t="shared" si="1"/>
        <v>278</v>
      </c>
      <c r="H5" s="14">
        <f t="shared" si="1"/>
        <v>185</v>
      </c>
      <c r="I5" s="14">
        <f t="shared" si="1"/>
        <v>2</v>
      </c>
      <c r="J5" s="14">
        <f t="shared" si="1"/>
        <v>1</v>
      </c>
      <c r="K5" s="14">
        <f t="shared" si="1"/>
        <v>9</v>
      </c>
      <c r="L5" s="14">
        <f t="shared" si="1"/>
        <v>197</v>
      </c>
      <c r="M5" s="14">
        <f t="shared" si="1"/>
        <v>81</v>
      </c>
      <c r="N5" s="14">
        <f t="shared" si="1"/>
        <v>4</v>
      </c>
      <c r="O5" s="14">
        <f t="shared" si="1"/>
        <v>121</v>
      </c>
      <c r="P5" s="14">
        <f t="shared" si="1"/>
        <v>6</v>
      </c>
      <c r="Q5" s="14">
        <f t="shared" si="1"/>
        <v>9</v>
      </c>
      <c r="R5" s="14">
        <f t="shared" si="1"/>
        <v>0</v>
      </c>
      <c r="S5" s="14">
        <f t="shared" si="1"/>
        <v>0</v>
      </c>
      <c r="T5" s="14">
        <f t="shared" si="1"/>
        <v>63</v>
      </c>
    </row>
    <row r="6" spans="1:20" ht="15.75">
      <c r="A6" s="6" t="s">
        <v>1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4">
        <f t="shared" ref="G6:G9" si="2">SUM(B6:F6)</f>
        <v>0</v>
      </c>
      <c r="H6" s="25">
        <v>0</v>
      </c>
      <c r="I6" s="25">
        <v>0</v>
      </c>
      <c r="J6" s="25">
        <v>0</v>
      </c>
      <c r="K6" s="25">
        <v>0</v>
      </c>
      <c r="L6" s="24">
        <f t="shared" ref="L6:L19" si="3">SUM(H6:K6)</f>
        <v>0</v>
      </c>
      <c r="M6" s="24">
        <f t="shared" ref="M6:M19" si="4">G6-L6</f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6">
        <v>0</v>
      </c>
      <c r="T6" s="23">
        <v>0</v>
      </c>
    </row>
    <row r="7" spans="1:20" ht="15.75">
      <c r="A7" s="6" t="s">
        <v>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4">
        <f t="shared" si="2"/>
        <v>0</v>
      </c>
      <c r="H7" s="25">
        <v>0</v>
      </c>
      <c r="I7" s="25">
        <v>0</v>
      </c>
      <c r="J7" s="25">
        <v>0</v>
      </c>
      <c r="K7" s="25">
        <v>0</v>
      </c>
      <c r="L7" s="24">
        <f t="shared" si="3"/>
        <v>0</v>
      </c>
      <c r="M7" s="24">
        <f t="shared" si="4"/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6">
        <v>0</v>
      </c>
      <c r="T7" s="24">
        <v>0</v>
      </c>
    </row>
    <row r="8" spans="1:20" ht="15.75">
      <c r="A8" s="6" t="s">
        <v>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4">
        <f t="shared" si="2"/>
        <v>0</v>
      </c>
      <c r="H8" s="25">
        <v>0</v>
      </c>
      <c r="I8" s="25">
        <v>0</v>
      </c>
      <c r="J8" s="25">
        <v>0</v>
      </c>
      <c r="K8" s="25">
        <v>0</v>
      </c>
      <c r="L8" s="24">
        <f t="shared" si="3"/>
        <v>0</v>
      </c>
      <c r="M8" s="24">
        <f t="shared" si="4"/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6">
        <v>0</v>
      </c>
      <c r="T8" s="23">
        <v>0</v>
      </c>
    </row>
    <row r="9" spans="1:20" ht="15.75">
      <c r="A9" s="6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4">
        <f t="shared" si="2"/>
        <v>0</v>
      </c>
      <c r="H9" s="25">
        <v>0</v>
      </c>
      <c r="I9" s="25">
        <v>0</v>
      </c>
      <c r="J9" s="25">
        <v>0</v>
      </c>
      <c r="K9" s="25">
        <v>0</v>
      </c>
      <c r="L9" s="24">
        <f t="shared" si="3"/>
        <v>0</v>
      </c>
      <c r="M9" s="24">
        <f t="shared" si="4"/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6">
        <v>0</v>
      </c>
      <c r="T9" s="24">
        <v>0</v>
      </c>
    </row>
    <row r="10" spans="1:20" ht="15.75">
      <c r="A10" s="6" t="s">
        <v>5</v>
      </c>
      <c r="B10" s="23">
        <v>1</v>
      </c>
      <c r="C10" s="23">
        <v>1</v>
      </c>
      <c r="D10" s="23">
        <v>0</v>
      </c>
      <c r="E10" s="23">
        <v>0</v>
      </c>
      <c r="F10" s="23">
        <v>0</v>
      </c>
      <c r="G10" s="24">
        <f>SUM(B10:F10)</f>
        <v>2</v>
      </c>
      <c r="H10" s="25">
        <v>0</v>
      </c>
      <c r="I10" s="25">
        <v>0</v>
      </c>
      <c r="J10" s="25">
        <v>0</v>
      </c>
      <c r="K10" s="25">
        <v>0</v>
      </c>
      <c r="L10" s="24">
        <f t="shared" si="3"/>
        <v>0</v>
      </c>
      <c r="M10" s="24">
        <f t="shared" si="4"/>
        <v>2</v>
      </c>
      <c r="N10" s="24">
        <v>0</v>
      </c>
      <c r="O10" s="24">
        <v>1</v>
      </c>
      <c r="P10" s="24">
        <v>0</v>
      </c>
      <c r="Q10" s="24">
        <v>0</v>
      </c>
      <c r="R10" s="24">
        <v>0</v>
      </c>
      <c r="S10" s="26">
        <v>0</v>
      </c>
      <c r="T10" s="24">
        <v>0</v>
      </c>
    </row>
    <row r="11" spans="1:20" ht="15.75">
      <c r="A11" s="6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>SUM(B11:F11)</f>
        <v>0</v>
      </c>
      <c r="H11" s="25">
        <v>0</v>
      </c>
      <c r="I11" s="25">
        <v>0</v>
      </c>
      <c r="J11" s="25">
        <v>0</v>
      </c>
      <c r="K11" s="25">
        <v>0</v>
      </c>
      <c r="L11" s="24">
        <f t="shared" si="3"/>
        <v>0</v>
      </c>
      <c r="M11" s="24">
        <f t="shared" si="4"/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6">
        <v>0</v>
      </c>
      <c r="T11" s="24">
        <v>0</v>
      </c>
    </row>
    <row r="12" spans="1:20" ht="15.75">
      <c r="A12" s="6" t="s">
        <v>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4">
        <f>SUM(B12:F12)</f>
        <v>0</v>
      </c>
      <c r="H12" s="25">
        <v>0</v>
      </c>
      <c r="I12" s="25">
        <v>0</v>
      </c>
      <c r="J12" s="25">
        <v>0</v>
      </c>
      <c r="K12" s="25">
        <v>0</v>
      </c>
      <c r="L12" s="24">
        <f t="shared" si="3"/>
        <v>0</v>
      </c>
      <c r="M12" s="24">
        <f t="shared" si="4"/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>
        <v>0</v>
      </c>
      <c r="T12" s="24">
        <v>0</v>
      </c>
    </row>
    <row r="13" spans="1:20" ht="15.75">
      <c r="A13" s="6" t="s">
        <v>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ref="G13:G14" si="5">SUM(B13:F13)</f>
        <v>0</v>
      </c>
      <c r="H13" s="25">
        <v>0</v>
      </c>
      <c r="I13" s="25">
        <v>0</v>
      </c>
      <c r="J13" s="25">
        <v>0</v>
      </c>
      <c r="K13" s="25">
        <v>0</v>
      </c>
      <c r="L13" s="24">
        <f t="shared" si="3"/>
        <v>0</v>
      </c>
      <c r="M13" s="24">
        <f t="shared" si="4"/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6">
        <v>0</v>
      </c>
      <c r="T13" s="27">
        <v>0</v>
      </c>
    </row>
    <row r="14" spans="1:20" ht="15.75">
      <c r="A14" s="6" t="s">
        <v>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5"/>
        <v>0</v>
      </c>
      <c r="H14" s="25">
        <v>0</v>
      </c>
      <c r="I14" s="25">
        <v>0</v>
      </c>
      <c r="J14" s="25">
        <v>0</v>
      </c>
      <c r="K14" s="25">
        <v>0</v>
      </c>
      <c r="L14" s="24">
        <f t="shared" si="3"/>
        <v>0</v>
      </c>
      <c r="M14" s="24">
        <f t="shared" si="4"/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6">
        <v>0</v>
      </c>
      <c r="T14" s="24">
        <v>0</v>
      </c>
    </row>
    <row r="15" spans="1:20" ht="15.75">
      <c r="A15" s="6" t="s">
        <v>10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f>SUM(B15:F15)</f>
        <v>0</v>
      </c>
      <c r="H15" s="25">
        <v>0</v>
      </c>
      <c r="I15" s="25">
        <v>0</v>
      </c>
      <c r="J15" s="25">
        <v>0</v>
      </c>
      <c r="K15" s="25">
        <v>0</v>
      </c>
      <c r="L15" s="24">
        <f t="shared" si="3"/>
        <v>0</v>
      </c>
      <c r="M15" s="24">
        <f t="shared" si="4"/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6">
        <v>0</v>
      </c>
      <c r="T15" s="24">
        <v>0</v>
      </c>
    </row>
    <row r="16" spans="1:20" ht="15.75">
      <c r="A16" s="6" t="s">
        <v>11</v>
      </c>
      <c r="B16" s="23">
        <v>55</v>
      </c>
      <c r="C16" s="23">
        <v>58</v>
      </c>
      <c r="D16" s="23">
        <v>0</v>
      </c>
      <c r="E16" s="23">
        <v>0</v>
      </c>
      <c r="F16" s="23">
        <v>0</v>
      </c>
      <c r="G16" s="24">
        <f>SUM(B16:F16)</f>
        <v>113</v>
      </c>
      <c r="H16" s="25">
        <v>81</v>
      </c>
      <c r="I16" s="25">
        <v>1</v>
      </c>
      <c r="J16" s="25">
        <v>0</v>
      </c>
      <c r="K16" s="25">
        <v>2</v>
      </c>
      <c r="L16" s="24">
        <f t="shared" si="3"/>
        <v>84</v>
      </c>
      <c r="M16" s="24">
        <f t="shared" si="4"/>
        <v>29</v>
      </c>
      <c r="N16" s="24">
        <v>0</v>
      </c>
      <c r="O16" s="24">
        <v>58</v>
      </c>
      <c r="P16" s="24">
        <v>0</v>
      </c>
      <c r="Q16" s="24">
        <v>5</v>
      </c>
      <c r="R16" s="24">
        <v>0</v>
      </c>
      <c r="S16" s="26">
        <v>0</v>
      </c>
      <c r="T16" s="24">
        <v>34</v>
      </c>
    </row>
    <row r="17" spans="1:20" ht="15.75">
      <c r="A17" s="6" t="s">
        <v>12</v>
      </c>
      <c r="B17" s="23">
        <v>54</v>
      </c>
      <c r="C17" s="23">
        <v>60</v>
      </c>
      <c r="D17" s="23">
        <v>0</v>
      </c>
      <c r="E17" s="23">
        <v>0</v>
      </c>
      <c r="F17" s="23">
        <v>0</v>
      </c>
      <c r="G17" s="24">
        <f t="shared" ref="G17:G19" si="6">SUM(B17:F17)</f>
        <v>114</v>
      </c>
      <c r="H17" s="25">
        <v>64</v>
      </c>
      <c r="I17" s="25">
        <v>1</v>
      </c>
      <c r="J17" s="25">
        <v>1</v>
      </c>
      <c r="K17" s="25">
        <v>7</v>
      </c>
      <c r="L17" s="24">
        <f t="shared" si="3"/>
        <v>73</v>
      </c>
      <c r="M17" s="24">
        <f t="shared" si="4"/>
        <v>41</v>
      </c>
      <c r="N17" s="24">
        <v>1</v>
      </c>
      <c r="O17" s="24">
        <v>53</v>
      </c>
      <c r="P17" s="24">
        <v>6</v>
      </c>
      <c r="Q17" s="24">
        <v>1</v>
      </c>
      <c r="R17" s="24">
        <v>0</v>
      </c>
      <c r="S17" s="26">
        <v>0</v>
      </c>
      <c r="T17" s="24">
        <v>16</v>
      </c>
    </row>
    <row r="18" spans="1:20" ht="15.75">
      <c r="A18" s="6" t="s">
        <v>13</v>
      </c>
      <c r="B18" s="23">
        <v>19</v>
      </c>
      <c r="C18" s="23">
        <v>16</v>
      </c>
      <c r="D18" s="23">
        <v>0</v>
      </c>
      <c r="E18" s="23">
        <v>0</v>
      </c>
      <c r="F18" s="23">
        <v>0</v>
      </c>
      <c r="G18" s="24">
        <f t="shared" si="6"/>
        <v>35</v>
      </c>
      <c r="H18" s="25">
        <v>31</v>
      </c>
      <c r="I18" s="25">
        <v>0</v>
      </c>
      <c r="J18" s="25">
        <v>0</v>
      </c>
      <c r="K18" s="25">
        <v>0</v>
      </c>
      <c r="L18" s="24">
        <f t="shared" si="3"/>
        <v>31</v>
      </c>
      <c r="M18" s="24">
        <f t="shared" si="4"/>
        <v>4</v>
      </c>
      <c r="N18" s="23">
        <v>3</v>
      </c>
      <c r="O18" s="23">
        <v>0</v>
      </c>
      <c r="P18" s="23">
        <v>0</v>
      </c>
      <c r="Q18" s="23">
        <v>3</v>
      </c>
      <c r="R18" s="23">
        <v>0</v>
      </c>
      <c r="S18" s="26">
        <v>0</v>
      </c>
      <c r="T18" s="23">
        <v>8</v>
      </c>
    </row>
    <row r="19" spans="1:20" ht="15.75">
      <c r="A19" s="6" t="s">
        <v>14</v>
      </c>
      <c r="B19" s="23">
        <v>5</v>
      </c>
      <c r="C19" s="23">
        <v>9</v>
      </c>
      <c r="D19" s="23">
        <v>0</v>
      </c>
      <c r="E19" s="23">
        <v>0</v>
      </c>
      <c r="F19" s="23">
        <v>0</v>
      </c>
      <c r="G19" s="24">
        <f t="shared" si="6"/>
        <v>14</v>
      </c>
      <c r="H19" s="25">
        <v>9</v>
      </c>
      <c r="I19" s="25">
        <v>0</v>
      </c>
      <c r="J19" s="25">
        <v>0</v>
      </c>
      <c r="K19" s="25">
        <v>0</v>
      </c>
      <c r="L19" s="24">
        <f t="shared" si="3"/>
        <v>9</v>
      </c>
      <c r="M19" s="24">
        <f t="shared" si="4"/>
        <v>5</v>
      </c>
      <c r="N19" s="23">
        <v>0</v>
      </c>
      <c r="O19" s="23">
        <v>9</v>
      </c>
      <c r="P19" s="23">
        <v>0</v>
      </c>
      <c r="Q19" s="23">
        <v>0</v>
      </c>
      <c r="R19" s="23">
        <v>0</v>
      </c>
      <c r="S19" s="26">
        <v>0</v>
      </c>
      <c r="T19" s="23">
        <v>5</v>
      </c>
    </row>
    <row r="20" spans="1:20" s="16" customFormat="1">
      <c r="A20" s="7" t="s">
        <v>15</v>
      </c>
      <c r="B20" s="14">
        <f>SUM(B21:B28)</f>
        <v>427</v>
      </c>
      <c r="C20" s="14">
        <f t="shared" ref="C20:K20" si="7">SUM(C21:C28)</f>
        <v>930</v>
      </c>
      <c r="D20" s="14">
        <f t="shared" si="7"/>
        <v>0</v>
      </c>
      <c r="E20" s="14">
        <f t="shared" si="7"/>
        <v>13</v>
      </c>
      <c r="F20" s="14">
        <f t="shared" si="7"/>
        <v>66</v>
      </c>
      <c r="G20" s="14">
        <f>SUM(G21:G28)</f>
        <v>1436</v>
      </c>
      <c r="H20" s="14">
        <f t="shared" si="7"/>
        <v>765</v>
      </c>
      <c r="I20" s="14">
        <f t="shared" si="7"/>
        <v>5</v>
      </c>
      <c r="J20" s="14">
        <f t="shared" si="7"/>
        <v>43</v>
      </c>
      <c r="K20" s="14">
        <f t="shared" si="7"/>
        <v>80</v>
      </c>
      <c r="L20" s="14">
        <f>SUM(L21:L28)</f>
        <v>893</v>
      </c>
      <c r="M20" s="14">
        <f t="shared" ref="M20:T20" si="8">SUM(M21:M28)</f>
        <v>543</v>
      </c>
      <c r="N20" s="14">
        <f t="shared" si="8"/>
        <v>180</v>
      </c>
      <c r="O20" s="14">
        <f t="shared" si="8"/>
        <v>90</v>
      </c>
      <c r="P20" s="14">
        <f t="shared" si="8"/>
        <v>7</v>
      </c>
      <c r="Q20" s="14">
        <f t="shared" si="8"/>
        <v>146</v>
      </c>
      <c r="R20" s="14">
        <f t="shared" si="8"/>
        <v>0</v>
      </c>
      <c r="S20" s="14">
        <f t="shared" si="8"/>
        <v>0</v>
      </c>
      <c r="T20" s="14">
        <f t="shared" si="8"/>
        <v>550</v>
      </c>
    </row>
    <row r="21" spans="1:20" ht="15.75">
      <c r="A21" s="6" t="s">
        <v>16</v>
      </c>
      <c r="B21" s="30">
        <v>19</v>
      </c>
      <c r="C21" s="24">
        <f>15+11</f>
        <v>26</v>
      </c>
      <c r="D21" s="24">
        <v>0</v>
      </c>
      <c r="E21" s="24">
        <v>0</v>
      </c>
      <c r="F21" s="24">
        <v>0</v>
      </c>
      <c r="G21" s="24">
        <f t="shared" ref="G21" si="9">SUM(B21:F21)</f>
        <v>45</v>
      </c>
      <c r="H21" s="24">
        <f>25+13</f>
        <v>38</v>
      </c>
      <c r="I21" s="24">
        <v>0</v>
      </c>
      <c r="J21" s="24">
        <v>0</v>
      </c>
      <c r="K21" s="24">
        <v>4</v>
      </c>
      <c r="L21" s="24">
        <f t="shared" ref="L21" si="10">SUM(H21:K21)</f>
        <v>42</v>
      </c>
      <c r="M21" s="24">
        <f t="shared" ref="M21" si="11">G21-L21</f>
        <v>3</v>
      </c>
      <c r="N21" s="24">
        <v>6</v>
      </c>
      <c r="O21" s="24">
        <v>3</v>
      </c>
      <c r="P21" s="24">
        <v>0</v>
      </c>
      <c r="Q21" s="24">
        <v>6</v>
      </c>
      <c r="R21" s="24">
        <v>0</v>
      </c>
      <c r="S21" s="29">
        <v>0</v>
      </c>
      <c r="T21" s="24">
        <v>15</v>
      </c>
    </row>
    <row r="22" spans="1:20" ht="15.75">
      <c r="A22" s="6" t="s">
        <v>17</v>
      </c>
      <c r="B22" s="24">
        <v>41</v>
      </c>
      <c r="C22" s="24">
        <f>36+14</f>
        <v>50</v>
      </c>
      <c r="D22" s="24">
        <v>0</v>
      </c>
      <c r="E22" s="24">
        <v>0</v>
      </c>
      <c r="F22" s="24">
        <v>7</v>
      </c>
      <c r="G22" s="24">
        <f>SUM(B22:F22)</f>
        <v>98</v>
      </c>
      <c r="H22" s="24">
        <f>22+17</f>
        <v>39</v>
      </c>
      <c r="I22" s="24">
        <v>0</v>
      </c>
      <c r="J22" s="24">
        <v>0</v>
      </c>
      <c r="K22" s="24">
        <v>5</v>
      </c>
      <c r="L22" s="24">
        <f>SUM(H22:K22)</f>
        <v>44</v>
      </c>
      <c r="M22" s="24">
        <f>G22-L22</f>
        <v>54</v>
      </c>
      <c r="N22" s="24">
        <f>6+16</f>
        <v>22</v>
      </c>
      <c r="O22" s="24">
        <v>4</v>
      </c>
      <c r="P22" s="24">
        <v>1</v>
      </c>
      <c r="Q22" s="24">
        <v>6</v>
      </c>
      <c r="R22" s="24">
        <v>0</v>
      </c>
      <c r="S22" s="29">
        <v>0</v>
      </c>
      <c r="T22" s="24">
        <v>36</v>
      </c>
    </row>
    <row r="23" spans="1:20" ht="15.75">
      <c r="A23" s="6" t="s">
        <v>18</v>
      </c>
      <c r="B23" s="30">
        <v>96</v>
      </c>
      <c r="C23" s="24">
        <f>151+99</f>
        <v>250</v>
      </c>
      <c r="D23" s="24">
        <v>0</v>
      </c>
      <c r="E23" s="24">
        <v>2</v>
      </c>
      <c r="F23" s="24">
        <v>0</v>
      </c>
      <c r="G23" s="24">
        <f t="shared" ref="G23:G25" si="12">SUM(B23:F23)</f>
        <v>348</v>
      </c>
      <c r="H23" s="24">
        <f>83+69</f>
        <v>152</v>
      </c>
      <c r="I23" s="24">
        <v>0</v>
      </c>
      <c r="J23" s="24">
        <v>19</v>
      </c>
      <c r="K23" s="24">
        <v>11</v>
      </c>
      <c r="L23" s="24">
        <f t="shared" ref="L23:L24" si="13">SUM(H23:K23)</f>
        <v>182</v>
      </c>
      <c r="M23" s="24">
        <f t="shared" ref="M23:M25" si="14">G23-L23</f>
        <v>166</v>
      </c>
      <c r="N23" s="24">
        <f>28+43</f>
        <v>71</v>
      </c>
      <c r="O23" s="24">
        <f>14+15</f>
        <v>29</v>
      </c>
      <c r="P23" s="24">
        <v>0</v>
      </c>
      <c r="Q23" s="24">
        <f>23+30</f>
        <v>53</v>
      </c>
      <c r="R23" s="24">
        <v>0</v>
      </c>
      <c r="S23" s="29">
        <v>0</v>
      </c>
      <c r="T23" s="24">
        <v>151</v>
      </c>
    </row>
    <row r="24" spans="1:20" ht="15.75">
      <c r="A24" s="6" t="s">
        <v>19</v>
      </c>
      <c r="B24" s="30">
        <v>56</v>
      </c>
      <c r="C24" s="24">
        <f>68+41</f>
        <v>109</v>
      </c>
      <c r="D24" s="24">
        <v>0</v>
      </c>
      <c r="E24" s="24">
        <v>2</v>
      </c>
      <c r="F24" s="24">
        <v>13</v>
      </c>
      <c r="G24" s="24">
        <f t="shared" si="12"/>
        <v>180</v>
      </c>
      <c r="H24" s="24">
        <v>115</v>
      </c>
      <c r="I24" s="24">
        <v>1</v>
      </c>
      <c r="J24" s="24">
        <v>8</v>
      </c>
      <c r="K24" s="24">
        <v>5</v>
      </c>
      <c r="L24" s="24">
        <f t="shared" si="13"/>
        <v>129</v>
      </c>
      <c r="M24" s="24">
        <f t="shared" si="14"/>
        <v>51</v>
      </c>
      <c r="N24" s="24">
        <v>16</v>
      </c>
      <c r="O24" s="24">
        <f>12+11</f>
        <v>23</v>
      </c>
      <c r="P24" s="24">
        <v>3</v>
      </c>
      <c r="Q24" s="24">
        <v>16</v>
      </c>
      <c r="R24" s="24">
        <v>0</v>
      </c>
      <c r="S24" s="29">
        <v>0</v>
      </c>
      <c r="T24" s="24">
        <v>68</v>
      </c>
    </row>
    <row r="25" spans="1:20" ht="15.75">
      <c r="A25" s="6" t="s">
        <v>20</v>
      </c>
      <c r="B25" s="30">
        <v>61</v>
      </c>
      <c r="C25" s="24">
        <f>136+85</f>
        <v>221</v>
      </c>
      <c r="D25" s="24">
        <v>0</v>
      </c>
      <c r="E25" s="24">
        <v>4</v>
      </c>
      <c r="F25" s="24">
        <f>9+7</f>
        <v>16</v>
      </c>
      <c r="G25" s="24">
        <f t="shared" si="12"/>
        <v>302</v>
      </c>
      <c r="H25" s="24">
        <v>197</v>
      </c>
      <c r="I25" s="24">
        <v>0</v>
      </c>
      <c r="J25" s="24">
        <v>2</v>
      </c>
      <c r="K25" s="24">
        <v>15</v>
      </c>
      <c r="L25" s="24">
        <f>SUM(H25:K25)</f>
        <v>214</v>
      </c>
      <c r="M25" s="24">
        <f t="shared" si="14"/>
        <v>88</v>
      </c>
      <c r="N25" s="24">
        <v>38</v>
      </c>
      <c r="O25" s="24">
        <v>21</v>
      </c>
      <c r="P25" s="24">
        <v>3</v>
      </c>
      <c r="Q25" s="24">
        <v>38</v>
      </c>
      <c r="R25" s="24">
        <v>0</v>
      </c>
      <c r="S25" s="29">
        <v>0</v>
      </c>
      <c r="T25" s="24">
        <v>136</v>
      </c>
    </row>
    <row r="26" spans="1:20" ht="15.75">
      <c r="A26" s="6" t="s">
        <v>21</v>
      </c>
      <c r="B26" s="30">
        <v>33</v>
      </c>
      <c r="C26" s="24">
        <f>69+40</f>
        <v>109</v>
      </c>
      <c r="D26" s="24">
        <v>0</v>
      </c>
      <c r="E26" s="24">
        <v>2</v>
      </c>
      <c r="F26" s="24">
        <v>8</v>
      </c>
      <c r="G26" s="24">
        <f t="shared" ref="G26" si="15">SUM(B26:F26)</f>
        <v>152</v>
      </c>
      <c r="H26" s="24">
        <v>100</v>
      </c>
      <c r="I26" s="24">
        <v>1</v>
      </c>
      <c r="J26" s="24">
        <v>0</v>
      </c>
      <c r="K26" s="24">
        <v>9</v>
      </c>
      <c r="L26" s="24">
        <f t="shared" ref="L26" si="16">SUM(H26:K26)</f>
        <v>110</v>
      </c>
      <c r="M26" s="24">
        <f t="shared" ref="M26" si="17">G26-L26</f>
        <v>42</v>
      </c>
      <c r="N26" s="24">
        <v>12</v>
      </c>
      <c r="O26" s="24">
        <v>6</v>
      </c>
      <c r="P26" s="24">
        <v>0</v>
      </c>
      <c r="Q26" s="24">
        <v>12</v>
      </c>
      <c r="R26" s="24">
        <v>0</v>
      </c>
      <c r="S26" s="29">
        <v>0</v>
      </c>
      <c r="T26" s="24">
        <v>69</v>
      </c>
    </row>
    <row r="27" spans="1:20" ht="15.75">
      <c r="A27" s="6" t="s">
        <v>22</v>
      </c>
      <c r="B27" s="30">
        <v>66</v>
      </c>
      <c r="C27" s="24">
        <f>38+51</f>
        <v>89</v>
      </c>
      <c r="D27" s="24">
        <v>0</v>
      </c>
      <c r="E27" s="24">
        <v>1</v>
      </c>
      <c r="F27" s="24">
        <f>6+5</f>
        <v>11</v>
      </c>
      <c r="G27" s="24">
        <f t="shared" ref="G27:G28" si="18">SUM(B27:F27)</f>
        <v>167</v>
      </c>
      <c r="H27" s="24">
        <f>31+28</f>
        <v>59</v>
      </c>
      <c r="I27" s="24">
        <v>3</v>
      </c>
      <c r="J27" s="24">
        <v>8</v>
      </c>
      <c r="K27" s="24">
        <f>12+11</f>
        <v>23</v>
      </c>
      <c r="L27" s="24">
        <f t="shared" ref="L27:L28" si="19">SUM(H27:K27)</f>
        <v>93</v>
      </c>
      <c r="M27" s="24">
        <f t="shared" ref="M27:M28" si="20">G27-L27</f>
        <v>74</v>
      </c>
      <c r="N27" s="24">
        <v>9</v>
      </c>
      <c r="O27" s="24">
        <v>3</v>
      </c>
      <c r="P27" s="24">
        <v>0</v>
      </c>
      <c r="Q27" s="24">
        <v>9</v>
      </c>
      <c r="R27" s="24">
        <v>0</v>
      </c>
      <c r="S27" s="29">
        <v>0</v>
      </c>
      <c r="T27" s="24">
        <v>38</v>
      </c>
    </row>
    <row r="28" spans="1:20" ht="15.75">
      <c r="A28" s="6" t="s">
        <v>23</v>
      </c>
      <c r="B28" s="30">
        <v>55</v>
      </c>
      <c r="C28" s="24">
        <f>37+39</f>
        <v>76</v>
      </c>
      <c r="D28" s="24">
        <v>0</v>
      </c>
      <c r="E28" s="24">
        <v>2</v>
      </c>
      <c r="F28" s="24">
        <v>11</v>
      </c>
      <c r="G28" s="24">
        <f t="shared" si="18"/>
        <v>144</v>
      </c>
      <c r="H28" s="24">
        <v>65</v>
      </c>
      <c r="I28" s="24">
        <v>0</v>
      </c>
      <c r="J28" s="24">
        <v>6</v>
      </c>
      <c r="K28" s="24">
        <v>8</v>
      </c>
      <c r="L28" s="24">
        <f t="shared" si="19"/>
        <v>79</v>
      </c>
      <c r="M28" s="24">
        <f t="shared" si="20"/>
        <v>65</v>
      </c>
      <c r="N28" s="24">
        <v>6</v>
      </c>
      <c r="O28" s="24">
        <v>1</v>
      </c>
      <c r="P28" s="24">
        <v>0</v>
      </c>
      <c r="Q28" s="24">
        <v>6</v>
      </c>
      <c r="R28" s="24">
        <v>0</v>
      </c>
      <c r="S28" s="29">
        <v>0</v>
      </c>
      <c r="T28" s="24">
        <v>37</v>
      </c>
    </row>
    <row r="29" spans="1:20" s="16" customFormat="1">
      <c r="A29" s="7" t="s">
        <v>118</v>
      </c>
      <c r="B29" s="14">
        <f>SUM(B30:B42)</f>
        <v>45</v>
      </c>
      <c r="C29" s="14">
        <f t="shared" ref="C29:T29" si="21">SUM(C30:C42)</f>
        <v>26</v>
      </c>
      <c r="D29" s="14">
        <f t="shared" si="21"/>
        <v>0</v>
      </c>
      <c r="E29" s="14">
        <f t="shared" si="21"/>
        <v>0</v>
      </c>
      <c r="F29" s="14">
        <f>SUM(F30:F42)</f>
        <v>1</v>
      </c>
      <c r="G29" s="14">
        <f t="shared" si="21"/>
        <v>72</v>
      </c>
      <c r="H29" s="14">
        <f t="shared" si="21"/>
        <v>47</v>
      </c>
      <c r="I29" s="14">
        <f t="shared" si="21"/>
        <v>15</v>
      </c>
      <c r="J29" s="14">
        <f t="shared" si="21"/>
        <v>1</v>
      </c>
      <c r="K29" s="14">
        <f t="shared" si="21"/>
        <v>0</v>
      </c>
      <c r="L29" s="14">
        <f t="shared" si="21"/>
        <v>63</v>
      </c>
      <c r="M29" s="14">
        <f t="shared" si="21"/>
        <v>9</v>
      </c>
      <c r="N29" s="14">
        <f t="shared" si="21"/>
        <v>0</v>
      </c>
      <c r="O29" s="14">
        <f t="shared" si="21"/>
        <v>7</v>
      </c>
      <c r="P29" s="14">
        <f t="shared" si="21"/>
        <v>2</v>
      </c>
      <c r="Q29" s="14">
        <f t="shared" si="21"/>
        <v>1</v>
      </c>
      <c r="R29" s="14">
        <f t="shared" si="21"/>
        <v>0</v>
      </c>
      <c r="S29" s="14">
        <f t="shared" si="21"/>
        <v>0</v>
      </c>
      <c r="T29" s="14">
        <f t="shared" si="21"/>
        <v>5</v>
      </c>
    </row>
    <row r="30" spans="1:20" ht="18">
      <c r="A30" s="6" t="s">
        <v>24</v>
      </c>
      <c r="B30" s="37">
        <v>0</v>
      </c>
      <c r="C30" s="58">
        <v>0</v>
      </c>
      <c r="D30" s="58">
        <v>0</v>
      </c>
      <c r="E30" s="58">
        <v>0</v>
      </c>
      <c r="F30" s="58">
        <v>0</v>
      </c>
      <c r="G30" s="36">
        <f t="shared" ref="G30:G36" si="22">SUM(B30:F30)</f>
        <v>0</v>
      </c>
      <c r="H30" s="58">
        <v>0</v>
      </c>
      <c r="I30" s="58">
        <v>0</v>
      </c>
      <c r="J30" s="58">
        <v>0</v>
      </c>
      <c r="K30" s="58">
        <v>0</v>
      </c>
      <c r="L30" s="36">
        <f t="shared" ref="L30:L36" si="23">SUM(H30:K30)</f>
        <v>0</v>
      </c>
      <c r="M30" s="36">
        <f t="shared" ref="M30:M36" si="24">G30-L30</f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9">
        <v>0</v>
      </c>
      <c r="T30" s="58">
        <v>0</v>
      </c>
    </row>
    <row r="31" spans="1:20" ht="18">
      <c r="A31" s="6" t="s">
        <v>25</v>
      </c>
      <c r="B31" s="31">
        <v>0</v>
      </c>
      <c r="C31" s="58">
        <v>0</v>
      </c>
      <c r="D31" s="58">
        <v>0</v>
      </c>
      <c r="E31" s="58">
        <v>0</v>
      </c>
      <c r="F31" s="58">
        <v>0</v>
      </c>
      <c r="G31" s="36">
        <f t="shared" si="22"/>
        <v>0</v>
      </c>
      <c r="H31" s="58">
        <v>0</v>
      </c>
      <c r="I31" s="58">
        <v>0</v>
      </c>
      <c r="J31" s="58">
        <v>0</v>
      </c>
      <c r="K31" s="58">
        <v>0</v>
      </c>
      <c r="L31" s="36">
        <f t="shared" si="23"/>
        <v>0</v>
      </c>
      <c r="M31" s="36">
        <f t="shared" si="24"/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9">
        <v>0</v>
      </c>
      <c r="T31" s="58">
        <v>0</v>
      </c>
    </row>
    <row r="32" spans="1:20" ht="18">
      <c r="A32" s="6" t="s">
        <v>26</v>
      </c>
      <c r="B32" s="31">
        <v>0</v>
      </c>
      <c r="C32" s="58">
        <v>0</v>
      </c>
      <c r="D32" s="58">
        <v>0</v>
      </c>
      <c r="E32" s="58">
        <v>0</v>
      </c>
      <c r="F32" s="58">
        <v>0</v>
      </c>
      <c r="G32" s="36">
        <f t="shared" si="22"/>
        <v>0</v>
      </c>
      <c r="H32" s="58">
        <v>0</v>
      </c>
      <c r="I32" s="58">
        <v>0</v>
      </c>
      <c r="J32" s="58">
        <v>0</v>
      </c>
      <c r="K32" s="58">
        <v>0</v>
      </c>
      <c r="L32" s="36">
        <f t="shared" si="23"/>
        <v>0</v>
      </c>
      <c r="M32" s="36">
        <f t="shared" si="24"/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9">
        <v>0</v>
      </c>
      <c r="T32" s="58">
        <v>0</v>
      </c>
    </row>
    <row r="33" spans="1:20" ht="18">
      <c r="A33" s="6" t="s">
        <v>27</v>
      </c>
      <c r="B33" s="37">
        <v>0</v>
      </c>
      <c r="C33" s="58">
        <v>0</v>
      </c>
      <c r="D33" s="58">
        <v>0</v>
      </c>
      <c r="E33" s="58">
        <v>0</v>
      </c>
      <c r="F33" s="58">
        <v>0</v>
      </c>
      <c r="G33" s="36">
        <f t="shared" si="22"/>
        <v>0</v>
      </c>
      <c r="H33" s="58">
        <v>0</v>
      </c>
      <c r="I33" s="58">
        <v>0</v>
      </c>
      <c r="J33" s="58">
        <v>0</v>
      </c>
      <c r="K33" s="58">
        <v>0</v>
      </c>
      <c r="L33" s="36">
        <f t="shared" si="23"/>
        <v>0</v>
      </c>
      <c r="M33" s="36">
        <f t="shared" si="24"/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9">
        <v>0</v>
      </c>
      <c r="T33" s="58">
        <v>0</v>
      </c>
    </row>
    <row r="34" spans="1:20" ht="18">
      <c r="A34" s="6" t="s">
        <v>28</v>
      </c>
      <c r="B34" s="31">
        <v>0</v>
      </c>
      <c r="C34" s="58">
        <v>0</v>
      </c>
      <c r="D34" s="58">
        <v>0</v>
      </c>
      <c r="E34" s="58">
        <v>0</v>
      </c>
      <c r="F34" s="58">
        <v>0</v>
      </c>
      <c r="G34" s="36">
        <f t="shared" si="22"/>
        <v>0</v>
      </c>
      <c r="H34" s="58">
        <v>0</v>
      </c>
      <c r="I34" s="58">
        <v>0</v>
      </c>
      <c r="J34" s="58">
        <v>0</v>
      </c>
      <c r="K34" s="58">
        <v>0</v>
      </c>
      <c r="L34" s="36">
        <f t="shared" si="23"/>
        <v>0</v>
      </c>
      <c r="M34" s="36">
        <f t="shared" si="24"/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9">
        <v>0</v>
      </c>
      <c r="T34" s="58">
        <v>0</v>
      </c>
    </row>
    <row r="35" spans="1:20" ht="18">
      <c r="A35" s="6" t="s">
        <v>29</v>
      </c>
      <c r="B35" s="31">
        <v>9</v>
      </c>
      <c r="C35" s="58">
        <v>6</v>
      </c>
      <c r="D35" s="58">
        <v>0</v>
      </c>
      <c r="E35" s="58">
        <v>0</v>
      </c>
      <c r="F35" s="58">
        <v>0</v>
      </c>
      <c r="G35" s="36">
        <f t="shared" si="22"/>
        <v>15</v>
      </c>
      <c r="H35" s="38">
        <v>0</v>
      </c>
      <c r="I35" s="38">
        <v>14</v>
      </c>
      <c r="J35" s="38">
        <v>0</v>
      </c>
      <c r="K35" s="38">
        <v>0</v>
      </c>
      <c r="L35" s="36">
        <f t="shared" si="23"/>
        <v>14</v>
      </c>
      <c r="M35" s="36">
        <f t="shared" si="24"/>
        <v>1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9">
        <v>0</v>
      </c>
      <c r="T35" s="58">
        <v>0</v>
      </c>
    </row>
    <row r="36" spans="1:20" ht="18">
      <c r="A36" s="6" t="s">
        <v>30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6">
        <f t="shared" si="22"/>
        <v>0</v>
      </c>
      <c r="H36" s="58">
        <v>0</v>
      </c>
      <c r="I36" s="58">
        <v>0</v>
      </c>
      <c r="J36" s="58">
        <v>0</v>
      </c>
      <c r="K36" s="58">
        <v>0</v>
      </c>
      <c r="L36" s="36">
        <f t="shared" si="23"/>
        <v>0</v>
      </c>
      <c r="M36" s="36">
        <f t="shared" si="24"/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9">
        <v>0</v>
      </c>
      <c r="T36" s="58">
        <v>0</v>
      </c>
    </row>
    <row r="37" spans="1:20" ht="18">
      <c r="A37" s="6" t="s">
        <v>31</v>
      </c>
      <c r="B37" s="31">
        <v>5</v>
      </c>
      <c r="C37" s="58">
        <v>3</v>
      </c>
      <c r="D37" s="58">
        <v>0</v>
      </c>
      <c r="E37" s="58">
        <v>0</v>
      </c>
      <c r="F37" s="58">
        <v>0</v>
      </c>
      <c r="G37" s="36">
        <v>8</v>
      </c>
      <c r="H37" s="38">
        <v>6</v>
      </c>
      <c r="I37" s="38">
        <v>0</v>
      </c>
      <c r="J37" s="38">
        <v>0</v>
      </c>
      <c r="K37" s="38">
        <v>0</v>
      </c>
      <c r="L37" s="36">
        <v>6</v>
      </c>
      <c r="M37" s="36">
        <v>2</v>
      </c>
      <c r="N37" s="58">
        <v>0</v>
      </c>
      <c r="O37" s="58">
        <v>3</v>
      </c>
      <c r="P37" s="58">
        <v>0</v>
      </c>
      <c r="Q37" s="58">
        <v>0</v>
      </c>
      <c r="R37" s="58">
        <v>0</v>
      </c>
      <c r="S37" s="59">
        <v>0</v>
      </c>
      <c r="T37" s="58">
        <v>0</v>
      </c>
    </row>
    <row r="38" spans="1:20" ht="18">
      <c r="A38" s="6" t="s">
        <v>32</v>
      </c>
      <c r="B38" s="41">
        <v>0</v>
      </c>
      <c r="C38" s="58">
        <v>0</v>
      </c>
      <c r="D38" s="58">
        <v>0</v>
      </c>
      <c r="E38" s="58">
        <v>0</v>
      </c>
      <c r="F38" s="58">
        <v>0</v>
      </c>
      <c r="G38" s="36">
        <f>SUM(B38:F38)</f>
        <v>0</v>
      </c>
      <c r="H38" s="58">
        <v>0</v>
      </c>
      <c r="I38" s="58">
        <v>0</v>
      </c>
      <c r="J38" s="58">
        <v>0</v>
      </c>
      <c r="K38" s="58">
        <v>0</v>
      </c>
      <c r="L38" s="36">
        <f>SUM(H38:K38)</f>
        <v>0</v>
      </c>
      <c r="M38" s="36">
        <f>G38-L38</f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9">
        <v>0</v>
      </c>
      <c r="T38" s="58">
        <v>0</v>
      </c>
    </row>
    <row r="39" spans="1:20" ht="18">
      <c r="A39" s="6" t="s">
        <v>33</v>
      </c>
      <c r="B39" s="31">
        <v>0</v>
      </c>
      <c r="C39" s="58">
        <v>0</v>
      </c>
      <c r="D39" s="58">
        <v>0</v>
      </c>
      <c r="E39" s="58">
        <v>0</v>
      </c>
      <c r="F39" s="58">
        <v>0</v>
      </c>
      <c r="G39" s="36">
        <f>SUM(B39:F39)</f>
        <v>0</v>
      </c>
      <c r="H39" s="58">
        <v>0</v>
      </c>
      <c r="I39" s="58">
        <v>0</v>
      </c>
      <c r="J39" s="58">
        <v>0</v>
      </c>
      <c r="K39" s="58">
        <v>0</v>
      </c>
      <c r="L39" s="36">
        <f>SUM(H39:K39)</f>
        <v>0</v>
      </c>
      <c r="M39" s="36">
        <f>G39-L39</f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9">
        <v>0</v>
      </c>
      <c r="T39" s="58">
        <v>0</v>
      </c>
    </row>
    <row r="40" spans="1:20" ht="18">
      <c r="A40" s="6" t="s">
        <v>34</v>
      </c>
      <c r="B40" s="31">
        <v>5</v>
      </c>
      <c r="C40" s="58">
        <v>3</v>
      </c>
      <c r="D40" s="58">
        <v>0</v>
      </c>
      <c r="E40" s="58">
        <v>0</v>
      </c>
      <c r="F40" s="58">
        <v>0</v>
      </c>
      <c r="G40" s="36">
        <f>SUM(B40:F40)</f>
        <v>8</v>
      </c>
      <c r="H40" s="58">
        <v>6</v>
      </c>
      <c r="I40" s="58">
        <v>0</v>
      </c>
      <c r="J40" s="58">
        <v>0</v>
      </c>
      <c r="K40" s="58">
        <v>0</v>
      </c>
      <c r="L40" s="36">
        <f>SUM(H40:K40)</f>
        <v>6</v>
      </c>
      <c r="M40" s="36">
        <f>G40-L40</f>
        <v>2</v>
      </c>
      <c r="N40" s="58">
        <v>0</v>
      </c>
      <c r="O40" s="58">
        <v>1</v>
      </c>
      <c r="P40" s="58">
        <v>0</v>
      </c>
      <c r="Q40" s="58">
        <v>0</v>
      </c>
      <c r="R40" s="58">
        <v>0</v>
      </c>
      <c r="S40" s="59">
        <v>0</v>
      </c>
      <c r="T40" s="58">
        <v>0</v>
      </c>
    </row>
    <row r="41" spans="1:20" ht="18">
      <c r="A41" s="6" t="s">
        <v>35</v>
      </c>
      <c r="B41" s="31">
        <v>5</v>
      </c>
      <c r="C41" s="58">
        <v>1</v>
      </c>
      <c r="D41" s="58">
        <v>0</v>
      </c>
      <c r="E41" s="58">
        <v>0</v>
      </c>
      <c r="F41" s="58">
        <v>0</v>
      </c>
      <c r="G41" s="36">
        <f>SUM(B41:F41)</f>
        <v>6</v>
      </c>
      <c r="H41" s="58">
        <v>6</v>
      </c>
      <c r="I41" s="58">
        <v>0</v>
      </c>
      <c r="J41" s="58">
        <v>0</v>
      </c>
      <c r="K41" s="58">
        <v>0</v>
      </c>
      <c r="L41" s="36">
        <f>SUM(H41:K41)</f>
        <v>6</v>
      </c>
      <c r="M41" s="36">
        <f>G41-L41</f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9">
        <v>0</v>
      </c>
      <c r="T41" s="58">
        <v>0</v>
      </c>
    </row>
    <row r="42" spans="1:20" ht="18">
      <c r="A42" s="6" t="s">
        <v>36</v>
      </c>
      <c r="B42" s="37">
        <v>21</v>
      </c>
      <c r="C42" s="60">
        <v>13</v>
      </c>
      <c r="D42" s="60">
        <v>0</v>
      </c>
      <c r="E42" s="60">
        <v>0</v>
      </c>
      <c r="F42" s="60">
        <v>1</v>
      </c>
      <c r="G42" s="36">
        <f>SUM(B42:F42)</f>
        <v>35</v>
      </c>
      <c r="H42" s="60">
        <v>29</v>
      </c>
      <c r="I42" s="60">
        <v>1</v>
      </c>
      <c r="J42" s="60">
        <v>1</v>
      </c>
      <c r="K42" s="60">
        <v>0</v>
      </c>
      <c r="L42" s="36">
        <f>SUM(H42:K42)</f>
        <v>31</v>
      </c>
      <c r="M42" s="36">
        <f>G42-L42</f>
        <v>4</v>
      </c>
      <c r="N42" s="60">
        <v>0</v>
      </c>
      <c r="O42" s="60">
        <v>3</v>
      </c>
      <c r="P42" s="60">
        <v>2</v>
      </c>
      <c r="Q42" s="60">
        <v>1</v>
      </c>
      <c r="R42" s="60">
        <v>0</v>
      </c>
      <c r="S42" s="60">
        <v>0</v>
      </c>
      <c r="T42" s="60">
        <v>5</v>
      </c>
    </row>
    <row r="43" spans="1:20" s="16" customFormat="1">
      <c r="A43" s="7" t="s">
        <v>37</v>
      </c>
      <c r="B43" s="14">
        <f>SUM(B44:B54)</f>
        <v>12</v>
      </c>
      <c r="C43" s="14">
        <f t="shared" ref="C43:T43" si="25">SUM(C44:C54)</f>
        <v>9</v>
      </c>
      <c r="D43" s="14">
        <f t="shared" si="25"/>
        <v>0</v>
      </c>
      <c r="E43" s="14">
        <f t="shared" si="25"/>
        <v>0</v>
      </c>
      <c r="F43" s="14">
        <f t="shared" si="25"/>
        <v>2</v>
      </c>
      <c r="G43" s="14">
        <f t="shared" si="25"/>
        <v>23</v>
      </c>
      <c r="H43" s="14">
        <f t="shared" si="25"/>
        <v>18</v>
      </c>
      <c r="I43" s="14">
        <f t="shared" si="25"/>
        <v>0</v>
      </c>
      <c r="J43" s="14">
        <f t="shared" si="25"/>
        <v>0</v>
      </c>
      <c r="K43" s="14">
        <f t="shared" si="25"/>
        <v>0</v>
      </c>
      <c r="L43" s="14">
        <f t="shared" si="25"/>
        <v>18</v>
      </c>
      <c r="M43" s="14">
        <f t="shared" si="25"/>
        <v>5</v>
      </c>
      <c r="N43" s="14">
        <f t="shared" si="25"/>
        <v>0</v>
      </c>
      <c r="O43" s="14">
        <f t="shared" si="25"/>
        <v>5</v>
      </c>
      <c r="P43" s="14">
        <f t="shared" si="25"/>
        <v>0</v>
      </c>
      <c r="Q43" s="14">
        <f t="shared" si="25"/>
        <v>0</v>
      </c>
      <c r="R43" s="14">
        <f t="shared" si="25"/>
        <v>0</v>
      </c>
      <c r="S43" s="14">
        <f t="shared" si="25"/>
        <v>0</v>
      </c>
      <c r="T43" s="14">
        <f t="shared" si="25"/>
        <v>3</v>
      </c>
    </row>
    <row r="44" spans="1:20" ht="15.75">
      <c r="A44" s="6" t="s">
        <v>38</v>
      </c>
      <c r="B44" s="31">
        <v>1</v>
      </c>
      <c r="C44" s="32">
        <v>1</v>
      </c>
      <c r="D44" s="32">
        <v>0</v>
      </c>
      <c r="E44" s="32">
        <v>0</v>
      </c>
      <c r="F44" s="32">
        <v>0</v>
      </c>
      <c r="G44" s="32">
        <f t="shared" ref="G44:G54" si="26">SUM(B44:F44)</f>
        <v>2</v>
      </c>
      <c r="H44" s="32">
        <v>1</v>
      </c>
      <c r="I44" s="32">
        <v>0</v>
      </c>
      <c r="J44" s="32">
        <v>0</v>
      </c>
      <c r="K44" s="32">
        <v>0</v>
      </c>
      <c r="L44" s="32">
        <f t="shared" ref="L44:L54" si="27">SUM(H44:K44)</f>
        <v>1</v>
      </c>
      <c r="M44" s="32">
        <f t="shared" ref="M44:M54" si="28">G44-L44</f>
        <v>1</v>
      </c>
      <c r="N44" s="32">
        <v>0</v>
      </c>
      <c r="O44" s="32">
        <v>1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</row>
    <row r="45" spans="1:20" ht="15.75">
      <c r="A45" s="6" t="s">
        <v>39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2">
        <f t="shared" si="26"/>
        <v>0</v>
      </c>
      <c r="H45" s="31">
        <v>0</v>
      </c>
      <c r="I45" s="31">
        <v>0</v>
      </c>
      <c r="J45" s="31">
        <v>0</v>
      </c>
      <c r="K45" s="31">
        <v>0</v>
      </c>
      <c r="L45" s="32">
        <f t="shared" si="27"/>
        <v>0</v>
      </c>
      <c r="M45" s="32">
        <f t="shared" si="28"/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</row>
    <row r="46" spans="1:20" ht="15.75">
      <c r="A46" s="6" t="s">
        <v>40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2">
        <f t="shared" si="26"/>
        <v>0</v>
      </c>
      <c r="H46" s="31">
        <v>0</v>
      </c>
      <c r="I46" s="31">
        <v>0</v>
      </c>
      <c r="J46" s="31">
        <v>0</v>
      </c>
      <c r="K46" s="31">
        <v>0</v>
      </c>
      <c r="L46" s="32">
        <f t="shared" si="27"/>
        <v>0</v>
      </c>
      <c r="M46" s="32">
        <f t="shared" si="28"/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</row>
    <row r="47" spans="1:20" ht="15.75">
      <c r="A47" s="6" t="s">
        <v>41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2">
        <f t="shared" si="26"/>
        <v>0</v>
      </c>
      <c r="H47" s="31">
        <v>0</v>
      </c>
      <c r="I47" s="31">
        <v>0</v>
      </c>
      <c r="J47" s="31">
        <v>0</v>
      </c>
      <c r="K47" s="31">
        <v>0</v>
      </c>
      <c r="L47" s="32">
        <f t="shared" si="27"/>
        <v>0</v>
      </c>
      <c r="M47" s="32">
        <f t="shared" si="28"/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</row>
    <row r="48" spans="1:20" ht="15.75">
      <c r="A48" s="6" t="s">
        <v>42</v>
      </c>
      <c r="B48" s="31">
        <v>1</v>
      </c>
      <c r="C48" s="32">
        <v>1</v>
      </c>
      <c r="D48" s="32">
        <v>0</v>
      </c>
      <c r="E48" s="32">
        <v>0</v>
      </c>
      <c r="F48" s="32">
        <v>0</v>
      </c>
      <c r="G48" s="32">
        <f t="shared" si="26"/>
        <v>2</v>
      </c>
      <c r="H48" s="32">
        <v>2</v>
      </c>
      <c r="I48" s="32">
        <v>0</v>
      </c>
      <c r="J48" s="32">
        <v>0</v>
      </c>
      <c r="K48" s="32">
        <v>0</v>
      </c>
      <c r="L48" s="32">
        <f t="shared" si="27"/>
        <v>2</v>
      </c>
      <c r="M48" s="32">
        <f t="shared" si="28"/>
        <v>0</v>
      </c>
      <c r="N48" s="32">
        <v>0</v>
      </c>
      <c r="O48" s="32">
        <v>1</v>
      </c>
      <c r="P48" s="32">
        <v>0</v>
      </c>
      <c r="Q48" s="32">
        <v>0</v>
      </c>
      <c r="R48" s="32">
        <v>0</v>
      </c>
      <c r="S48" s="32">
        <v>0</v>
      </c>
      <c r="T48" s="32">
        <v>1</v>
      </c>
    </row>
    <row r="49" spans="1:20" ht="15.75">
      <c r="A49" s="6" t="s">
        <v>43</v>
      </c>
      <c r="B49" s="31">
        <v>1</v>
      </c>
      <c r="C49" s="32">
        <v>1</v>
      </c>
      <c r="D49" s="32">
        <v>0</v>
      </c>
      <c r="E49" s="32">
        <v>0</v>
      </c>
      <c r="F49" s="32">
        <v>0</v>
      </c>
      <c r="G49" s="32">
        <f t="shared" si="26"/>
        <v>2</v>
      </c>
      <c r="H49" s="32">
        <v>2</v>
      </c>
      <c r="I49" s="32">
        <v>0</v>
      </c>
      <c r="J49" s="32">
        <v>0</v>
      </c>
      <c r="K49" s="32">
        <v>0</v>
      </c>
      <c r="L49" s="32">
        <f t="shared" si="27"/>
        <v>2</v>
      </c>
      <c r="M49" s="32">
        <f t="shared" si="28"/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</row>
    <row r="50" spans="1:20" ht="15.75">
      <c r="A50" s="6" t="s">
        <v>44</v>
      </c>
      <c r="B50" s="31">
        <v>1</v>
      </c>
      <c r="C50" s="32">
        <v>1</v>
      </c>
      <c r="D50" s="32">
        <v>0</v>
      </c>
      <c r="E50" s="32">
        <v>0</v>
      </c>
      <c r="F50" s="32">
        <v>2</v>
      </c>
      <c r="G50" s="32">
        <f t="shared" si="26"/>
        <v>4</v>
      </c>
      <c r="H50" s="32">
        <v>3</v>
      </c>
      <c r="I50" s="32">
        <v>0</v>
      </c>
      <c r="J50" s="32">
        <v>0</v>
      </c>
      <c r="K50" s="32">
        <v>0</v>
      </c>
      <c r="L50" s="32">
        <f t="shared" si="27"/>
        <v>3</v>
      </c>
      <c r="M50" s="32">
        <f t="shared" si="28"/>
        <v>1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</row>
    <row r="51" spans="1:20" ht="15.75">
      <c r="A51" s="6" t="s">
        <v>45</v>
      </c>
      <c r="B51" s="31">
        <v>8</v>
      </c>
      <c r="C51" s="32">
        <v>2</v>
      </c>
      <c r="D51" s="32">
        <v>0</v>
      </c>
      <c r="E51" s="32">
        <v>0</v>
      </c>
      <c r="F51" s="32">
        <v>0</v>
      </c>
      <c r="G51" s="32">
        <f t="shared" si="26"/>
        <v>10</v>
      </c>
      <c r="H51" s="32">
        <v>9</v>
      </c>
      <c r="I51" s="32">
        <v>0</v>
      </c>
      <c r="J51" s="32">
        <v>0</v>
      </c>
      <c r="K51" s="32">
        <v>0</v>
      </c>
      <c r="L51" s="32">
        <f t="shared" si="27"/>
        <v>9</v>
      </c>
      <c r="M51" s="32">
        <f t="shared" si="28"/>
        <v>1</v>
      </c>
      <c r="N51" s="32">
        <v>0</v>
      </c>
      <c r="O51" s="32">
        <v>2</v>
      </c>
      <c r="P51" s="32">
        <v>0</v>
      </c>
      <c r="Q51" s="32">
        <v>0</v>
      </c>
      <c r="R51" s="32">
        <v>0</v>
      </c>
      <c r="S51" s="32">
        <v>0</v>
      </c>
      <c r="T51" s="32">
        <v>1</v>
      </c>
    </row>
    <row r="52" spans="1:20" ht="15.75">
      <c r="A52" s="6" t="s">
        <v>46</v>
      </c>
      <c r="B52" s="31">
        <v>0</v>
      </c>
      <c r="C52" s="32">
        <v>0</v>
      </c>
      <c r="D52" s="32">
        <v>0</v>
      </c>
      <c r="E52" s="32">
        <v>0</v>
      </c>
      <c r="F52" s="32">
        <v>0</v>
      </c>
      <c r="G52" s="32">
        <f t="shared" si="26"/>
        <v>0</v>
      </c>
      <c r="H52" s="32">
        <v>0</v>
      </c>
      <c r="I52" s="32">
        <v>0</v>
      </c>
      <c r="J52" s="32">
        <v>0</v>
      </c>
      <c r="K52" s="32">
        <v>0</v>
      </c>
      <c r="L52" s="32">
        <f t="shared" si="27"/>
        <v>0</v>
      </c>
      <c r="M52" s="32">
        <f t="shared" si="28"/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</row>
    <row r="53" spans="1:20" ht="15.75">
      <c r="A53" s="6" t="s">
        <v>47</v>
      </c>
      <c r="B53" s="31">
        <v>0</v>
      </c>
      <c r="C53" s="32">
        <v>1</v>
      </c>
      <c r="D53" s="32">
        <v>0</v>
      </c>
      <c r="E53" s="32">
        <v>0</v>
      </c>
      <c r="F53" s="32">
        <v>0</v>
      </c>
      <c r="G53" s="32">
        <f t="shared" si="26"/>
        <v>1</v>
      </c>
      <c r="H53" s="32">
        <v>0</v>
      </c>
      <c r="I53" s="32">
        <v>0</v>
      </c>
      <c r="J53" s="32">
        <v>0</v>
      </c>
      <c r="K53" s="32">
        <v>0</v>
      </c>
      <c r="L53" s="32">
        <f t="shared" si="27"/>
        <v>0</v>
      </c>
      <c r="M53" s="32">
        <f t="shared" si="28"/>
        <v>1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</row>
    <row r="54" spans="1:20" ht="15.75">
      <c r="A54" s="6" t="s">
        <v>48</v>
      </c>
      <c r="B54" s="31">
        <v>0</v>
      </c>
      <c r="C54" s="32">
        <v>2</v>
      </c>
      <c r="D54" s="32">
        <v>0</v>
      </c>
      <c r="E54" s="32">
        <v>0</v>
      </c>
      <c r="F54" s="32">
        <v>0</v>
      </c>
      <c r="G54" s="32">
        <f t="shared" si="26"/>
        <v>2</v>
      </c>
      <c r="H54" s="32">
        <v>1</v>
      </c>
      <c r="I54" s="32">
        <v>0</v>
      </c>
      <c r="J54" s="32">
        <v>0</v>
      </c>
      <c r="K54" s="32">
        <v>0</v>
      </c>
      <c r="L54" s="32">
        <f t="shared" si="27"/>
        <v>1</v>
      </c>
      <c r="M54" s="32">
        <f t="shared" si="28"/>
        <v>1</v>
      </c>
      <c r="N54" s="32">
        <v>0</v>
      </c>
      <c r="O54" s="32">
        <v>1</v>
      </c>
      <c r="P54" s="32">
        <v>0</v>
      </c>
      <c r="Q54" s="32">
        <v>0</v>
      </c>
      <c r="R54" s="32">
        <v>0</v>
      </c>
      <c r="S54" s="32">
        <v>0</v>
      </c>
      <c r="T54" s="32">
        <v>1</v>
      </c>
    </row>
    <row r="55" spans="1:20" s="16" customFormat="1">
      <c r="A55" s="7" t="s">
        <v>49</v>
      </c>
      <c r="B55" s="14">
        <f>SUM('Leprosy R1'!B56:B67)</f>
        <v>497</v>
      </c>
      <c r="C55" s="14">
        <f>SUM('Leprosy R1'!C56:C67)</f>
        <v>427</v>
      </c>
      <c r="D55" s="14">
        <f>SUM('Leprosy R1'!D56:D67)</f>
        <v>8</v>
      </c>
      <c r="E55" s="14">
        <f>SUM('Leprosy R1'!E56:E67)</f>
        <v>25</v>
      </c>
      <c r="F55" s="14">
        <f>SUM('Leprosy R1'!F56:F67)</f>
        <v>45</v>
      </c>
      <c r="G55" s="14">
        <f>SUM('Leprosy R1'!G56:G67)</f>
        <v>1002</v>
      </c>
      <c r="H55" s="14">
        <f>SUM('Leprosy R1'!H56:H67)</f>
        <v>478</v>
      </c>
      <c r="I55" s="14">
        <f>SUM('Leprosy R1'!I56:I67)</f>
        <v>86</v>
      </c>
      <c r="J55" s="14">
        <f>SUM('Leprosy R1'!J56:J67)</f>
        <v>25</v>
      </c>
      <c r="K55" s="14">
        <f>SUM('Leprosy R1'!K56:K67)</f>
        <v>33</v>
      </c>
      <c r="L55" s="14">
        <f>SUM('Leprosy R1'!L56:L67)</f>
        <v>622</v>
      </c>
      <c r="M55" s="14">
        <f>SUM('Leprosy R1'!M56:M67)</f>
        <v>380</v>
      </c>
      <c r="N55" s="14">
        <f>SUM('Leprosy R1'!N56:N67)</f>
        <v>67</v>
      </c>
      <c r="O55" s="14">
        <f>SUM('Leprosy R1'!O56:O67)</f>
        <v>236</v>
      </c>
      <c r="P55" s="14">
        <f>SUM('Leprosy R1'!P56:P67)</f>
        <v>110</v>
      </c>
      <c r="Q55" s="14">
        <f>SUM('Leprosy R1'!Q56:Q67)</f>
        <v>10</v>
      </c>
      <c r="R55" s="14">
        <f>SUM('Leprosy R1'!R56:R67)</f>
        <v>34</v>
      </c>
      <c r="S55" s="14">
        <f>SUM('Leprosy R1'!S56:S67)</f>
        <v>1</v>
      </c>
      <c r="T55" s="14">
        <f>SUM('Leprosy R1'!T56:T67)</f>
        <v>119</v>
      </c>
    </row>
    <row r="56" spans="1:20" ht="15.75">
      <c r="A56" s="6" t="s">
        <v>50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f t="shared" ref="G56:G67" si="29">SUM(B56:F56)</f>
        <v>0</v>
      </c>
      <c r="H56" s="40">
        <v>0</v>
      </c>
      <c r="I56" s="40">
        <v>0</v>
      </c>
      <c r="J56" s="40">
        <v>0</v>
      </c>
      <c r="K56" s="40">
        <v>0</v>
      </c>
      <c r="L56" s="40">
        <f t="shared" ref="L56:L67" si="30">SUM(H56:K56)</f>
        <v>0</v>
      </c>
      <c r="M56" s="40">
        <f t="shared" ref="M56:M67" si="31">G56-L56</f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</row>
    <row r="57" spans="1:20" ht="15.75">
      <c r="A57" s="6" t="s">
        <v>51</v>
      </c>
      <c r="B57" s="40">
        <v>2</v>
      </c>
      <c r="C57" s="41">
        <v>1</v>
      </c>
      <c r="D57" s="41">
        <v>0</v>
      </c>
      <c r="E57" s="41">
        <v>0</v>
      </c>
      <c r="F57" s="40">
        <v>0</v>
      </c>
      <c r="G57" s="40">
        <f t="shared" si="29"/>
        <v>3</v>
      </c>
      <c r="H57" s="40">
        <v>0</v>
      </c>
      <c r="I57" s="40">
        <v>0</v>
      </c>
      <c r="J57" s="40">
        <v>0</v>
      </c>
      <c r="K57" s="40">
        <v>0</v>
      </c>
      <c r="L57" s="40">
        <f t="shared" si="30"/>
        <v>0</v>
      </c>
      <c r="M57" s="40">
        <f t="shared" si="31"/>
        <v>3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</row>
    <row r="58" spans="1:20" ht="15.75">
      <c r="A58" s="6" t="s">
        <v>52</v>
      </c>
      <c r="B58" s="40">
        <v>0</v>
      </c>
      <c r="C58" s="41">
        <v>0</v>
      </c>
      <c r="D58" s="41">
        <v>0</v>
      </c>
      <c r="E58" s="41">
        <v>0</v>
      </c>
      <c r="F58" s="40">
        <v>0</v>
      </c>
      <c r="G58" s="40">
        <f t="shared" si="29"/>
        <v>0</v>
      </c>
      <c r="H58" s="40">
        <v>0</v>
      </c>
      <c r="I58" s="40">
        <v>0</v>
      </c>
      <c r="J58" s="40">
        <v>0</v>
      </c>
      <c r="K58" s="40">
        <v>0</v>
      </c>
      <c r="L58" s="40">
        <f t="shared" si="30"/>
        <v>0</v>
      </c>
      <c r="M58" s="40">
        <f t="shared" si="31"/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</row>
    <row r="59" spans="1:20" ht="15.75">
      <c r="A59" s="6" t="s">
        <v>53</v>
      </c>
      <c r="B59" s="40">
        <v>1</v>
      </c>
      <c r="C59" s="40">
        <v>1</v>
      </c>
      <c r="D59" s="40">
        <v>0</v>
      </c>
      <c r="E59" s="40">
        <v>0</v>
      </c>
      <c r="F59" s="40">
        <v>0</v>
      </c>
      <c r="G59" s="40">
        <f t="shared" si="29"/>
        <v>2</v>
      </c>
      <c r="H59" s="40">
        <v>1</v>
      </c>
      <c r="I59" s="40">
        <v>0</v>
      </c>
      <c r="J59" s="40">
        <v>0</v>
      </c>
      <c r="K59" s="40">
        <v>0</v>
      </c>
      <c r="L59" s="40">
        <f t="shared" si="30"/>
        <v>1</v>
      </c>
      <c r="M59" s="40">
        <f t="shared" si="31"/>
        <v>1</v>
      </c>
      <c r="N59" s="40">
        <v>0</v>
      </c>
      <c r="O59" s="40">
        <v>1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</row>
    <row r="60" spans="1:20" ht="15.75">
      <c r="A60" s="6" t="s">
        <v>54</v>
      </c>
      <c r="B60" s="40">
        <v>2</v>
      </c>
      <c r="C60" s="40">
        <v>0</v>
      </c>
      <c r="D60" s="40">
        <v>0</v>
      </c>
      <c r="E60" s="40">
        <v>0</v>
      </c>
      <c r="F60" s="40">
        <v>0</v>
      </c>
      <c r="G60" s="40">
        <f t="shared" si="29"/>
        <v>2</v>
      </c>
      <c r="H60" s="40">
        <v>2</v>
      </c>
      <c r="I60" s="40">
        <v>0</v>
      </c>
      <c r="J60" s="40">
        <v>0</v>
      </c>
      <c r="K60" s="40">
        <v>0</v>
      </c>
      <c r="L60" s="40">
        <f t="shared" si="30"/>
        <v>2</v>
      </c>
      <c r="M60" s="40">
        <f t="shared" si="31"/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</row>
    <row r="61" spans="1:20" ht="15.75">
      <c r="A61" s="6" t="s">
        <v>55</v>
      </c>
      <c r="B61" s="40">
        <v>2</v>
      </c>
      <c r="C61" s="41">
        <v>3</v>
      </c>
      <c r="D61" s="41">
        <v>0</v>
      </c>
      <c r="E61" s="41">
        <v>0</v>
      </c>
      <c r="F61" s="41">
        <v>0</v>
      </c>
      <c r="G61" s="40">
        <f t="shared" si="29"/>
        <v>5</v>
      </c>
      <c r="H61" s="40">
        <v>4</v>
      </c>
      <c r="I61" s="40">
        <v>0</v>
      </c>
      <c r="J61" s="40">
        <v>0</v>
      </c>
      <c r="K61" s="40">
        <v>0</v>
      </c>
      <c r="L61" s="40">
        <f t="shared" si="30"/>
        <v>4</v>
      </c>
      <c r="M61" s="40">
        <f t="shared" si="31"/>
        <v>1</v>
      </c>
      <c r="N61" s="40">
        <v>1</v>
      </c>
      <c r="O61" s="40">
        <f>2+3</f>
        <v>5</v>
      </c>
      <c r="P61" s="40">
        <v>0</v>
      </c>
      <c r="Q61" s="40">
        <v>1</v>
      </c>
      <c r="R61" s="40">
        <v>0</v>
      </c>
      <c r="S61" s="40">
        <v>0</v>
      </c>
      <c r="T61" s="40">
        <v>0</v>
      </c>
    </row>
    <row r="62" spans="1:20" ht="15.75" customHeight="1">
      <c r="A62" s="6" t="s">
        <v>56</v>
      </c>
      <c r="B62" s="40">
        <v>55</v>
      </c>
      <c r="C62" s="40">
        <v>17</v>
      </c>
      <c r="D62" s="40">
        <v>0</v>
      </c>
      <c r="E62" s="40">
        <v>1</v>
      </c>
      <c r="F62" s="40">
        <v>0</v>
      </c>
      <c r="G62" s="40">
        <f t="shared" si="29"/>
        <v>73</v>
      </c>
      <c r="H62" s="40">
        <v>54</v>
      </c>
      <c r="I62" s="40">
        <v>0</v>
      </c>
      <c r="J62" s="40">
        <v>6</v>
      </c>
      <c r="K62" s="40">
        <v>2</v>
      </c>
      <c r="L62" s="40">
        <f t="shared" si="30"/>
        <v>62</v>
      </c>
      <c r="M62" s="40">
        <f t="shared" si="31"/>
        <v>11</v>
      </c>
      <c r="N62" s="40">
        <v>5</v>
      </c>
      <c r="O62" s="40">
        <v>2</v>
      </c>
      <c r="P62" s="40">
        <v>0</v>
      </c>
      <c r="Q62" s="40">
        <v>2</v>
      </c>
      <c r="R62" s="40">
        <v>0</v>
      </c>
      <c r="S62" s="40">
        <v>0</v>
      </c>
      <c r="T62" s="40">
        <v>11</v>
      </c>
    </row>
    <row r="63" spans="1:20" ht="15.75">
      <c r="A63" s="6" t="s">
        <v>57</v>
      </c>
      <c r="B63" s="40">
        <v>65</v>
      </c>
      <c r="C63" s="41">
        <f>25+20</f>
        <v>45</v>
      </c>
      <c r="D63" s="41">
        <v>0</v>
      </c>
      <c r="E63" s="41">
        <v>0</v>
      </c>
      <c r="F63" s="40">
        <v>6</v>
      </c>
      <c r="G63" s="40">
        <f t="shared" si="29"/>
        <v>116</v>
      </c>
      <c r="H63" s="40">
        <v>75</v>
      </c>
      <c r="I63" s="40">
        <v>0</v>
      </c>
      <c r="J63" s="40">
        <v>1</v>
      </c>
      <c r="K63" s="40">
        <v>0</v>
      </c>
      <c r="L63" s="40">
        <f t="shared" si="30"/>
        <v>76</v>
      </c>
      <c r="M63" s="40">
        <f t="shared" si="31"/>
        <v>40</v>
      </c>
      <c r="N63" s="40">
        <v>0</v>
      </c>
      <c r="O63" s="40">
        <v>7</v>
      </c>
      <c r="P63" s="40">
        <v>0</v>
      </c>
      <c r="Q63" s="40">
        <v>1</v>
      </c>
      <c r="R63" s="40">
        <v>0</v>
      </c>
      <c r="S63" s="40">
        <v>0</v>
      </c>
      <c r="T63" s="40">
        <v>25</v>
      </c>
    </row>
    <row r="64" spans="1:20" ht="15.75">
      <c r="A64" s="6" t="s">
        <v>58</v>
      </c>
      <c r="B64" s="40">
        <v>46</v>
      </c>
      <c r="C64" s="56">
        <v>62</v>
      </c>
      <c r="D64" s="57">
        <v>0</v>
      </c>
      <c r="E64" s="57">
        <v>4</v>
      </c>
      <c r="F64" s="57">
        <v>0</v>
      </c>
      <c r="G64" s="40">
        <f t="shared" si="29"/>
        <v>112</v>
      </c>
      <c r="H64" s="40">
        <v>68</v>
      </c>
      <c r="I64" s="40">
        <v>0</v>
      </c>
      <c r="J64" s="40">
        <v>0</v>
      </c>
      <c r="K64" s="40">
        <v>0</v>
      </c>
      <c r="L64" s="40">
        <f t="shared" si="30"/>
        <v>68</v>
      </c>
      <c r="M64" s="40">
        <f t="shared" si="31"/>
        <v>44</v>
      </c>
      <c r="N64" s="40">
        <v>0</v>
      </c>
      <c r="O64" s="40">
        <v>0</v>
      </c>
      <c r="P64" s="40">
        <v>0</v>
      </c>
      <c r="Q64" s="40">
        <v>1</v>
      </c>
      <c r="R64" s="40">
        <v>0</v>
      </c>
      <c r="S64" s="40">
        <v>0</v>
      </c>
      <c r="T64" s="40">
        <v>35</v>
      </c>
    </row>
    <row r="65" spans="1:20" ht="15.75">
      <c r="A65" s="6" t="s">
        <v>59</v>
      </c>
      <c r="B65" s="40">
        <v>3</v>
      </c>
      <c r="C65" s="40">
        <v>4</v>
      </c>
      <c r="D65" s="40">
        <v>0</v>
      </c>
      <c r="E65" s="40">
        <v>0</v>
      </c>
      <c r="F65" s="40">
        <v>0</v>
      </c>
      <c r="G65" s="40">
        <f t="shared" si="29"/>
        <v>7</v>
      </c>
      <c r="H65" s="40">
        <v>3</v>
      </c>
      <c r="I65" s="40">
        <v>0</v>
      </c>
      <c r="J65" s="40">
        <v>0</v>
      </c>
      <c r="K65" s="40">
        <v>1</v>
      </c>
      <c r="L65" s="40">
        <f t="shared" si="30"/>
        <v>4</v>
      </c>
      <c r="M65" s="40">
        <f t="shared" si="31"/>
        <v>3</v>
      </c>
      <c r="N65" s="40">
        <v>0</v>
      </c>
      <c r="O65" s="40">
        <v>1</v>
      </c>
      <c r="P65" s="40">
        <v>0</v>
      </c>
      <c r="Q65" s="40">
        <v>0</v>
      </c>
      <c r="R65" s="40">
        <v>0</v>
      </c>
      <c r="S65" s="40">
        <v>0</v>
      </c>
      <c r="T65" s="40">
        <v>3</v>
      </c>
    </row>
    <row r="66" spans="1:20" ht="15.75">
      <c r="A66" s="6" t="s">
        <v>60</v>
      </c>
      <c r="B66" s="40">
        <v>22</v>
      </c>
      <c r="C66" s="40">
        <v>125</v>
      </c>
      <c r="D66" s="40">
        <v>0</v>
      </c>
      <c r="E66" s="40">
        <v>4</v>
      </c>
      <c r="F66" s="40">
        <v>5</v>
      </c>
      <c r="G66" s="40">
        <f t="shared" si="29"/>
        <v>156</v>
      </c>
      <c r="H66" s="40">
        <v>76</v>
      </c>
      <c r="I66" s="40">
        <v>63</v>
      </c>
      <c r="J66" s="40">
        <v>2</v>
      </c>
      <c r="K66" s="40">
        <v>4</v>
      </c>
      <c r="L66" s="40">
        <f t="shared" si="30"/>
        <v>145</v>
      </c>
      <c r="M66" s="40">
        <f t="shared" si="31"/>
        <v>11</v>
      </c>
      <c r="N66" s="40">
        <v>44</v>
      </c>
      <c r="O66" s="40">
        <v>90</v>
      </c>
      <c r="P66" s="40">
        <v>0</v>
      </c>
      <c r="Q66" s="40">
        <v>17</v>
      </c>
      <c r="R66" s="40">
        <v>0</v>
      </c>
      <c r="S66" s="40">
        <v>0</v>
      </c>
      <c r="T66" s="40">
        <v>60</v>
      </c>
    </row>
    <row r="67" spans="1:20" ht="15.75">
      <c r="A67" s="6" t="s">
        <v>61</v>
      </c>
      <c r="B67" s="40">
        <v>26</v>
      </c>
      <c r="C67" s="40">
        <f>13+21</f>
        <v>34</v>
      </c>
      <c r="D67" s="40">
        <v>0</v>
      </c>
      <c r="E67" s="40">
        <v>1</v>
      </c>
      <c r="F67" s="40">
        <v>7</v>
      </c>
      <c r="G67" s="40">
        <f t="shared" si="29"/>
        <v>68</v>
      </c>
      <c r="H67" s="40">
        <f>14+19</f>
        <v>33</v>
      </c>
      <c r="I67" s="40">
        <v>0</v>
      </c>
      <c r="J67" s="40">
        <v>1</v>
      </c>
      <c r="K67" s="40">
        <v>1</v>
      </c>
      <c r="L67" s="40">
        <f t="shared" si="30"/>
        <v>35</v>
      </c>
      <c r="M67" s="40">
        <f t="shared" si="31"/>
        <v>33</v>
      </c>
      <c r="N67" s="40">
        <v>11</v>
      </c>
      <c r="O67" s="40">
        <v>16</v>
      </c>
      <c r="P67" s="40">
        <v>1</v>
      </c>
      <c r="Q67" s="40">
        <v>2</v>
      </c>
      <c r="R67" s="40">
        <v>0</v>
      </c>
      <c r="S67" s="40">
        <v>0</v>
      </c>
      <c r="T67" s="40">
        <v>13</v>
      </c>
    </row>
    <row r="68" spans="1:20" s="16" customFormat="1">
      <c r="A68" s="7" t="s">
        <v>62</v>
      </c>
      <c r="B68" s="14">
        <f>SUM(B69:B78)</f>
        <v>9</v>
      </c>
      <c r="C68" s="14">
        <f t="shared" ref="C68:T68" si="32">SUM(C69:C78)</f>
        <v>10</v>
      </c>
      <c r="D68" s="14">
        <f t="shared" si="32"/>
        <v>0</v>
      </c>
      <c r="E68" s="14">
        <f t="shared" si="32"/>
        <v>0</v>
      </c>
      <c r="F68" s="14">
        <f t="shared" si="32"/>
        <v>0</v>
      </c>
      <c r="G68" s="14">
        <f t="shared" si="32"/>
        <v>19</v>
      </c>
      <c r="H68" s="14">
        <f t="shared" si="32"/>
        <v>13</v>
      </c>
      <c r="I68" s="14">
        <f t="shared" si="32"/>
        <v>0</v>
      </c>
      <c r="J68" s="14">
        <f t="shared" si="32"/>
        <v>0</v>
      </c>
      <c r="K68" s="14">
        <f t="shared" si="32"/>
        <v>0</v>
      </c>
      <c r="L68" s="14">
        <f t="shared" si="32"/>
        <v>13</v>
      </c>
      <c r="M68" s="14">
        <f t="shared" si="32"/>
        <v>6</v>
      </c>
      <c r="N68" s="14">
        <f t="shared" si="32"/>
        <v>0</v>
      </c>
      <c r="O68" s="14">
        <f t="shared" si="32"/>
        <v>4</v>
      </c>
      <c r="P68" s="14">
        <f t="shared" si="32"/>
        <v>0</v>
      </c>
      <c r="Q68" s="14">
        <f t="shared" si="32"/>
        <v>0</v>
      </c>
      <c r="R68" s="14">
        <f t="shared" si="32"/>
        <v>0</v>
      </c>
      <c r="S68" s="14">
        <f t="shared" si="32"/>
        <v>0</v>
      </c>
      <c r="T68" s="14">
        <f t="shared" si="32"/>
        <v>5</v>
      </c>
    </row>
    <row r="69" spans="1:20">
      <c r="A69" s="6" t="s">
        <v>63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f t="shared" ref="G69:G70" si="33">SUM(B69:F69)</f>
        <v>0</v>
      </c>
      <c r="H69" s="42">
        <v>0</v>
      </c>
      <c r="I69" s="42">
        <v>0</v>
      </c>
      <c r="J69" s="42">
        <v>0</v>
      </c>
      <c r="K69" s="42">
        <v>0</v>
      </c>
      <c r="L69" s="42">
        <f t="shared" ref="L69:L70" si="34">SUM(H69:K69)</f>
        <v>0</v>
      </c>
      <c r="M69" s="42">
        <f t="shared" ref="M69:M70" si="35">G69-L69</f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</row>
    <row r="70" spans="1:20">
      <c r="A70" s="6" t="s">
        <v>64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f t="shared" si="33"/>
        <v>0</v>
      </c>
      <c r="H70" s="42">
        <v>0</v>
      </c>
      <c r="I70" s="42">
        <v>0</v>
      </c>
      <c r="J70" s="42">
        <v>0</v>
      </c>
      <c r="K70" s="42">
        <v>0</v>
      </c>
      <c r="L70" s="42">
        <f t="shared" si="34"/>
        <v>0</v>
      </c>
      <c r="M70" s="42">
        <f t="shared" si="35"/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</row>
    <row r="71" spans="1:20">
      <c r="A71" s="6" t="s">
        <v>65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f t="shared" ref="G71:G73" si="36">SUM(B71:F71)</f>
        <v>0</v>
      </c>
      <c r="H71" s="42">
        <v>0</v>
      </c>
      <c r="I71" s="42">
        <v>0</v>
      </c>
      <c r="J71" s="42">
        <v>0</v>
      </c>
      <c r="K71" s="42">
        <v>0</v>
      </c>
      <c r="L71" s="42">
        <f t="shared" ref="L71:L73" si="37">SUM(H71:K71)</f>
        <v>0</v>
      </c>
      <c r="M71" s="42">
        <f t="shared" ref="M71:M73" si="38">G71-L71</f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</row>
    <row r="72" spans="1:20">
      <c r="A72" s="6" t="s">
        <v>66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f t="shared" si="36"/>
        <v>0</v>
      </c>
      <c r="H72" s="42">
        <v>0</v>
      </c>
      <c r="I72" s="42">
        <v>0</v>
      </c>
      <c r="J72" s="42">
        <v>0</v>
      </c>
      <c r="K72" s="42">
        <v>0</v>
      </c>
      <c r="L72" s="42">
        <f t="shared" si="37"/>
        <v>0</v>
      </c>
      <c r="M72" s="42">
        <f t="shared" si="38"/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</row>
    <row r="73" spans="1:20">
      <c r="A73" s="6" t="s">
        <v>67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f t="shared" si="36"/>
        <v>0</v>
      </c>
      <c r="H73" s="42">
        <v>0</v>
      </c>
      <c r="I73" s="42">
        <v>0</v>
      </c>
      <c r="J73" s="42">
        <v>0</v>
      </c>
      <c r="K73" s="42">
        <v>0</v>
      </c>
      <c r="L73" s="42">
        <f t="shared" si="37"/>
        <v>0</v>
      </c>
      <c r="M73" s="42">
        <f t="shared" si="38"/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</row>
    <row r="74" spans="1:20">
      <c r="A74" s="6" t="s">
        <v>68</v>
      </c>
      <c r="B74" s="42">
        <v>0</v>
      </c>
      <c r="C74" s="42">
        <v>1</v>
      </c>
      <c r="D74" s="42">
        <v>0</v>
      </c>
      <c r="E74" s="42">
        <v>0</v>
      </c>
      <c r="F74" s="42">
        <v>0</v>
      </c>
      <c r="G74" s="42">
        <f t="shared" ref="G74:G78" si="39">SUM(B74:F74)</f>
        <v>1</v>
      </c>
      <c r="H74" s="42">
        <v>0</v>
      </c>
      <c r="I74" s="42">
        <v>0</v>
      </c>
      <c r="J74" s="42">
        <v>0</v>
      </c>
      <c r="K74" s="42">
        <v>0</v>
      </c>
      <c r="L74" s="42">
        <f t="shared" ref="L74:L78" si="40">SUM(H74:K74)</f>
        <v>0</v>
      </c>
      <c r="M74" s="42">
        <f>G74-L74</f>
        <v>1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</row>
    <row r="75" spans="1:20">
      <c r="A75" s="6" t="s">
        <v>69</v>
      </c>
      <c r="B75" s="42">
        <v>0</v>
      </c>
      <c r="C75" s="42">
        <v>2</v>
      </c>
      <c r="D75" s="42">
        <v>0</v>
      </c>
      <c r="E75" s="42">
        <v>0</v>
      </c>
      <c r="F75" s="42">
        <v>0</v>
      </c>
      <c r="G75" s="42">
        <f t="shared" si="39"/>
        <v>2</v>
      </c>
      <c r="H75" s="42">
        <v>0</v>
      </c>
      <c r="I75" s="42">
        <v>0</v>
      </c>
      <c r="J75" s="42">
        <v>0</v>
      </c>
      <c r="K75" s="42">
        <v>0</v>
      </c>
      <c r="L75" s="42">
        <f t="shared" si="40"/>
        <v>0</v>
      </c>
      <c r="M75" s="42">
        <f t="shared" ref="M75:M78" si="41">G75-L75</f>
        <v>2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</row>
    <row r="76" spans="1:20">
      <c r="A76" s="6" t="s">
        <v>70</v>
      </c>
      <c r="B76" s="42">
        <v>1</v>
      </c>
      <c r="C76" s="42">
        <v>1</v>
      </c>
      <c r="D76" s="42">
        <v>0</v>
      </c>
      <c r="E76" s="42">
        <v>0</v>
      </c>
      <c r="F76" s="42">
        <v>0</v>
      </c>
      <c r="G76" s="42">
        <f t="shared" si="39"/>
        <v>2</v>
      </c>
      <c r="H76" s="42">
        <v>1</v>
      </c>
      <c r="I76" s="42">
        <v>0</v>
      </c>
      <c r="J76" s="42">
        <v>0</v>
      </c>
      <c r="K76" s="42">
        <v>0</v>
      </c>
      <c r="L76" s="42">
        <f t="shared" si="40"/>
        <v>1</v>
      </c>
      <c r="M76" s="42">
        <f t="shared" si="41"/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1</v>
      </c>
    </row>
    <row r="77" spans="1:20">
      <c r="A77" s="6" t="s">
        <v>71</v>
      </c>
      <c r="B77" s="42">
        <v>3</v>
      </c>
      <c r="C77" s="42">
        <v>0</v>
      </c>
      <c r="D77" s="42">
        <v>0</v>
      </c>
      <c r="E77" s="42">
        <v>0</v>
      </c>
      <c r="F77" s="42">
        <v>0</v>
      </c>
      <c r="G77" s="42">
        <f t="shared" si="39"/>
        <v>3</v>
      </c>
      <c r="H77" s="42">
        <v>3</v>
      </c>
      <c r="I77" s="42">
        <v>0</v>
      </c>
      <c r="J77" s="42">
        <v>0</v>
      </c>
      <c r="K77" s="42">
        <v>0</v>
      </c>
      <c r="L77" s="42">
        <f t="shared" si="40"/>
        <v>3</v>
      </c>
      <c r="M77" s="42">
        <f t="shared" si="41"/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</row>
    <row r="78" spans="1:20">
      <c r="A78" s="6" t="s">
        <v>72</v>
      </c>
      <c r="B78" s="42">
        <v>5</v>
      </c>
      <c r="C78" s="42">
        <v>6</v>
      </c>
      <c r="D78" s="42">
        <v>0</v>
      </c>
      <c r="E78" s="42">
        <v>0</v>
      </c>
      <c r="F78" s="42">
        <v>0</v>
      </c>
      <c r="G78" s="42">
        <f t="shared" si="39"/>
        <v>11</v>
      </c>
      <c r="H78" s="42">
        <v>9</v>
      </c>
      <c r="I78" s="42">
        <v>0</v>
      </c>
      <c r="J78" s="42">
        <v>0</v>
      </c>
      <c r="K78" s="42">
        <v>0</v>
      </c>
      <c r="L78" s="42">
        <f t="shared" si="40"/>
        <v>9</v>
      </c>
      <c r="M78" s="42">
        <f t="shared" si="41"/>
        <v>2</v>
      </c>
      <c r="N78" s="42">
        <v>0</v>
      </c>
      <c r="O78" s="42">
        <v>4</v>
      </c>
      <c r="P78" s="42">
        <v>0</v>
      </c>
      <c r="Q78" s="42">
        <v>0</v>
      </c>
      <c r="R78" s="42">
        <v>0</v>
      </c>
      <c r="S78" s="42">
        <v>0</v>
      </c>
      <c r="T78" s="42">
        <v>4</v>
      </c>
    </row>
    <row r="79" spans="1:20">
      <c r="A79" s="10" t="s">
        <v>73</v>
      </c>
      <c r="B79" s="14">
        <f>SUM(B80:B88)</f>
        <v>74</v>
      </c>
      <c r="C79" s="14">
        <f t="shared" ref="C79:T79" si="42">SUM(C80:C88)</f>
        <v>86</v>
      </c>
      <c r="D79" s="14">
        <f t="shared" si="42"/>
        <v>0</v>
      </c>
      <c r="E79" s="14">
        <f t="shared" si="42"/>
        <v>1</v>
      </c>
      <c r="F79" s="14">
        <f t="shared" si="42"/>
        <v>0</v>
      </c>
      <c r="G79" s="14">
        <f t="shared" si="42"/>
        <v>161</v>
      </c>
      <c r="H79" s="14">
        <f t="shared" si="42"/>
        <v>98</v>
      </c>
      <c r="I79" s="14">
        <f t="shared" si="42"/>
        <v>0</v>
      </c>
      <c r="J79" s="14">
        <f t="shared" si="42"/>
        <v>3</v>
      </c>
      <c r="K79" s="14">
        <f t="shared" si="42"/>
        <v>1</v>
      </c>
      <c r="L79" s="14">
        <f t="shared" si="42"/>
        <v>102</v>
      </c>
      <c r="M79" s="14">
        <f t="shared" si="42"/>
        <v>59</v>
      </c>
      <c r="N79" s="14">
        <f t="shared" si="42"/>
        <v>8</v>
      </c>
      <c r="O79" s="14">
        <f t="shared" si="42"/>
        <v>30</v>
      </c>
      <c r="P79" s="14">
        <f t="shared" si="42"/>
        <v>0</v>
      </c>
      <c r="Q79" s="14">
        <f t="shared" si="42"/>
        <v>6</v>
      </c>
      <c r="R79" s="14">
        <f t="shared" si="42"/>
        <v>0</v>
      </c>
      <c r="S79" s="14">
        <f t="shared" si="42"/>
        <v>0</v>
      </c>
      <c r="T79" s="14">
        <f t="shared" si="42"/>
        <v>22</v>
      </c>
    </row>
    <row r="80" spans="1:20" ht="15.75">
      <c r="A80" s="6" t="s">
        <v>74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f t="shared" ref="G80" si="43">SUM(B80:F80)</f>
        <v>0</v>
      </c>
      <c r="H80" s="40">
        <v>0</v>
      </c>
      <c r="I80" s="40">
        <v>0</v>
      </c>
      <c r="J80" s="40">
        <v>0</v>
      </c>
      <c r="K80" s="40">
        <v>0</v>
      </c>
      <c r="L80" s="40">
        <f t="shared" ref="L80" si="44">SUM(H80:K80)</f>
        <v>0</v>
      </c>
      <c r="M80" s="40">
        <f t="shared" ref="M80" si="45">G80-L80</f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</row>
    <row r="81" spans="1:20" ht="15.75">
      <c r="A81" s="6" t="s">
        <v>75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f t="shared" ref="G81:G82" si="46">SUM(B81:F81)</f>
        <v>0</v>
      </c>
      <c r="H81" s="40">
        <v>0</v>
      </c>
      <c r="I81" s="40">
        <v>0</v>
      </c>
      <c r="J81" s="40">
        <v>0</v>
      </c>
      <c r="K81" s="40">
        <v>0</v>
      </c>
      <c r="L81" s="40">
        <f>SUM(H81:K81)</f>
        <v>0</v>
      </c>
      <c r="M81" s="40">
        <f t="shared" ref="M81:M82" si="47">G81-L81</f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</row>
    <row r="82" spans="1:20" ht="15.75">
      <c r="A82" s="6" t="s">
        <v>76</v>
      </c>
      <c r="B82" s="40">
        <v>1</v>
      </c>
      <c r="C82" s="40">
        <v>0</v>
      </c>
      <c r="D82" s="40">
        <v>0</v>
      </c>
      <c r="E82" s="40">
        <v>0</v>
      </c>
      <c r="F82" s="40">
        <v>0</v>
      </c>
      <c r="G82" s="40">
        <f t="shared" si="46"/>
        <v>1</v>
      </c>
      <c r="H82" s="40">
        <v>1</v>
      </c>
      <c r="I82" s="40">
        <v>0</v>
      </c>
      <c r="J82" s="40">
        <v>0</v>
      </c>
      <c r="K82" s="40">
        <v>0</v>
      </c>
      <c r="L82" s="40">
        <f t="shared" ref="L82" si="48">SUM(H82:K82)</f>
        <v>1</v>
      </c>
      <c r="M82" s="40">
        <f t="shared" si="47"/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</row>
    <row r="83" spans="1:20" ht="15.75">
      <c r="A83" s="6" t="s">
        <v>77</v>
      </c>
      <c r="B83" s="40">
        <v>1</v>
      </c>
      <c r="C83" s="40">
        <v>0</v>
      </c>
      <c r="D83" s="40">
        <v>0</v>
      </c>
      <c r="E83" s="40">
        <v>0</v>
      </c>
      <c r="F83" s="40">
        <v>0</v>
      </c>
      <c r="G83" s="40">
        <f t="shared" ref="G83:G85" si="49">SUM(B83:F83)</f>
        <v>1</v>
      </c>
      <c r="H83" s="40">
        <v>1</v>
      </c>
      <c r="I83" s="40">
        <v>0</v>
      </c>
      <c r="J83" s="40">
        <v>0</v>
      </c>
      <c r="K83" s="40">
        <v>0</v>
      </c>
      <c r="L83" s="40">
        <f>SUM(H83:K83)</f>
        <v>1</v>
      </c>
      <c r="M83" s="40">
        <f t="shared" ref="M83:M85" si="50">G83-L83</f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</row>
    <row r="84" spans="1:20" ht="15.75">
      <c r="A84" s="6" t="s">
        <v>78</v>
      </c>
      <c r="B84" s="40">
        <v>1</v>
      </c>
      <c r="C84" s="40">
        <v>0</v>
      </c>
      <c r="D84" s="40">
        <v>0</v>
      </c>
      <c r="E84" s="40">
        <v>0</v>
      </c>
      <c r="F84" s="40">
        <v>0</v>
      </c>
      <c r="G84" s="40">
        <f t="shared" si="49"/>
        <v>1</v>
      </c>
      <c r="H84" s="40">
        <v>1</v>
      </c>
      <c r="I84" s="40">
        <v>0</v>
      </c>
      <c r="J84" s="40">
        <v>0</v>
      </c>
      <c r="K84" s="40">
        <v>0</v>
      </c>
      <c r="L84" s="40">
        <f t="shared" ref="L84:L85" si="51">SUM(H84:K84)</f>
        <v>1</v>
      </c>
      <c r="M84" s="40">
        <f t="shared" si="50"/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</row>
    <row r="85" spans="1:20" ht="15.75">
      <c r="A85" s="6" t="s">
        <v>79</v>
      </c>
      <c r="B85" s="40">
        <v>0</v>
      </c>
      <c r="C85" s="40">
        <v>1</v>
      </c>
      <c r="D85" s="40">
        <v>0</v>
      </c>
      <c r="E85" s="40">
        <v>0</v>
      </c>
      <c r="F85" s="40">
        <v>0</v>
      </c>
      <c r="G85" s="40">
        <f t="shared" si="49"/>
        <v>1</v>
      </c>
      <c r="H85" s="40">
        <v>1</v>
      </c>
      <c r="I85" s="40">
        <v>0</v>
      </c>
      <c r="J85" s="40">
        <v>0</v>
      </c>
      <c r="K85" s="40">
        <v>0</v>
      </c>
      <c r="L85" s="40">
        <f t="shared" si="51"/>
        <v>1</v>
      </c>
      <c r="M85" s="40">
        <f t="shared" si="50"/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</row>
    <row r="86" spans="1:20" ht="15.75">
      <c r="A86" s="6" t="s">
        <v>80</v>
      </c>
      <c r="B86" s="40">
        <v>3</v>
      </c>
      <c r="C86" s="40">
        <v>4</v>
      </c>
      <c r="D86" s="40">
        <v>0</v>
      </c>
      <c r="E86" s="40">
        <v>0</v>
      </c>
      <c r="F86" s="40">
        <v>0</v>
      </c>
      <c r="G86" s="40">
        <f t="shared" ref="G86:G87" si="52">SUM(B86:F86)</f>
        <v>7</v>
      </c>
      <c r="H86" s="40">
        <v>3</v>
      </c>
      <c r="I86" s="40">
        <v>0</v>
      </c>
      <c r="J86" s="40">
        <v>0</v>
      </c>
      <c r="K86" s="40">
        <v>0</v>
      </c>
      <c r="L86" s="40">
        <f>SUM(H86:K86)</f>
        <v>3</v>
      </c>
      <c r="M86" s="40">
        <f t="shared" ref="M86:M87" si="53">G86-L86</f>
        <v>4</v>
      </c>
      <c r="N86" s="40">
        <v>1</v>
      </c>
      <c r="O86" s="40">
        <v>0</v>
      </c>
      <c r="P86" s="40">
        <v>0</v>
      </c>
      <c r="Q86" s="40">
        <v>1</v>
      </c>
      <c r="R86" s="40">
        <v>0</v>
      </c>
      <c r="S86" s="40">
        <v>0</v>
      </c>
      <c r="T86" s="40">
        <v>2</v>
      </c>
    </row>
    <row r="87" spans="1:20" ht="15.75">
      <c r="A87" s="6" t="s">
        <v>81</v>
      </c>
      <c r="B87" s="40">
        <v>55</v>
      </c>
      <c r="C87" s="40">
        <v>77</v>
      </c>
      <c r="D87" s="40">
        <v>0</v>
      </c>
      <c r="E87" s="40">
        <v>1</v>
      </c>
      <c r="F87" s="40">
        <v>0</v>
      </c>
      <c r="G87" s="40">
        <f t="shared" si="52"/>
        <v>133</v>
      </c>
      <c r="H87" s="40">
        <v>78</v>
      </c>
      <c r="I87" s="40">
        <v>0</v>
      </c>
      <c r="J87" s="40">
        <v>2</v>
      </c>
      <c r="K87" s="40">
        <v>1</v>
      </c>
      <c r="L87" s="40">
        <f t="shared" ref="L87" si="54">SUM(H87:K87)</f>
        <v>81</v>
      </c>
      <c r="M87" s="40">
        <f t="shared" si="53"/>
        <v>52</v>
      </c>
      <c r="N87" s="40">
        <v>7</v>
      </c>
      <c r="O87" s="40">
        <v>30</v>
      </c>
      <c r="P87" s="40">
        <v>0</v>
      </c>
      <c r="Q87" s="40">
        <v>5</v>
      </c>
      <c r="R87" s="40">
        <v>0</v>
      </c>
      <c r="S87" s="40">
        <v>0</v>
      </c>
      <c r="T87" s="40">
        <v>18</v>
      </c>
    </row>
    <row r="88" spans="1:20" ht="15.75">
      <c r="A88" s="6" t="s">
        <v>82</v>
      </c>
      <c r="B88" s="40">
        <v>13</v>
      </c>
      <c r="C88" s="40">
        <v>4</v>
      </c>
      <c r="D88" s="40">
        <v>0</v>
      </c>
      <c r="E88" s="40">
        <v>0</v>
      </c>
      <c r="F88" s="40">
        <v>0</v>
      </c>
      <c r="G88" s="40">
        <f t="shared" ref="G88" si="55">SUM(B88:F88)</f>
        <v>17</v>
      </c>
      <c r="H88" s="40">
        <v>13</v>
      </c>
      <c r="I88" s="40">
        <v>0</v>
      </c>
      <c r="J88" s="40">
        <v>1</v>
      </c>
      <c r="K88" s="40">
        <v>0</v>
      </c>
      <c r="L88" s="40">
        <f t="shared" ref="L88" si="56">SUM(H88:K88)</f>
        <v>14</v>
      </c>
      <c r="M88" s="40">
        <f t="shared" ref="M88" si="57">G88-L88</f>
        <v>3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2</v>
      </c>
    </row>
  </sheetData>
  <mergeCells count="3">
    <mergeCell ref="A1:S1"/>
    <mergeCell ref="A2:A3"/>
    <mergeCell ref="B2:S2"/>
  </mergeCells>
  <printOptions horizontalCentered="1" verticalCentered="1"/>
  <pageMargins left="0.46" right="0.5" top="0.44" bottom="0.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88"/>
  <sheetViews>
    <sheetView tabSelected="1" zoomScale="80" zoomScaleNormal="80" workbookViewId="0">
      <pane xSplit="1" ySplit="5" topLeftCell="B33" activePane="bottomRight" state="frozen"/>
      <selection activeCell="B5" sqref="B5"/>
      <selection pane="topRight" activeCell="B5" sqref="B5"/>
      <selection pane="bottomLeft" activeCell="B5" sqref="B5"/>
      <selection pane="bottomRight" activeCell="T68" sqref="T68"/>
    </sheetView>
  </sheetViews>
  <sheetFormatPr defaultRowHeight="15"/>
  <cols>
    <col min="1" max="1" width="23.5703125" style="1" customWidth="1"/>
    <col min="2" max="2" width="8.5703125" style="17" customWidth="1"/>
    <col min="3" max="13" width="7.42578125" style="17" customWidth="1"/>
    <col min="14" max="14" width="9.5703125" style="17" customWidth="1"/>
    <col min="15" max="16" width="7.42578125" style="17" customWidth="1"/>
    <col min="17" max="17" width="6.7109375" style="17" customWidth="1"/>
    <col min="18" max="18" width="7.42578125" style="17" customWidth="1"/>
    <col min="19" max="19" width="9.28515625" style="17" customWidth="1"/>
    <col min="20" max="16384" width="9.140625" style="1"/>
  </cols>
  <sheetData>
    <row r="1" spans="1:20" ht="21">
      <c r="A1" s="48" t="s">
        <v>112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>
      <c r="A2" s="49" t="s">
        <v>85</v>
      </c>
      <c r="B2" s="54" t="s">
        <v>113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s="13" customFormat="1" ht="99" customHeight="1">
      <c r="A3" s="49"/>
      <c r="B3" s="20" t="s">
        <v>95</v>
      </c>
      <c r="C3" s="20" t="s">
        <v>96</v>
      </c>
      <c r="D3" s="20" t="s">
        <v>97</v>
      </c>
      <c r="E3" s="20" t="s">
        <v>98</v>
      </c>
      <c r="F3" s="20" t="s">
        <v>99</v>
      </c>
      <c r="G3" s="20" t="s">
        <v>100</v>
      </c>
      <c r="H3" s="20" t="s">
        <v>101</v>
      </c>
      <c r="I3" s="20" t="s">
        <v>102</v>
      </c>
      <c r="J3" s="20" t="s">
        <v>103</v>
      </c>
      <c r="K3" s="20" t="s">
        <v>104</v>
      </c>
      <c r="L3" s="20" t="s">
        <v>105</v>
      </c>
      <c r="M3" s="20" t="s">
        <v>106</v>
      </c>
      <c r="N3" s="21" t="s">
        <v>107</v>
      </c>
      <c r="O3" s="20" t="s">
        <v>108</v>
      </c>
      <c r="P3" s="20" t="s">
        <v>109</v>
      </c>
      <c r="Q3" s="34" t="s">
        <v>114</v>
      </c>
      <c r="R3" s="35" t="s">
        <v>115</v>
      </c>
      <c r="S3" s="35" t="s">
        <v>116</v>
      </c>
      <c r="T3" s="34" t="s">
        <v>117</v>
      </c>
    </row>
    <row r="4" spans="1:20" s="15" customFormat="1" ht="18" customHeight="1">
      <c r="A4" s="3" t="s">
        <v>83</v>
      </c>
      <c r="B4" s="14">
        <f>B5+B20+B29+B43+B55+B68+B79</f>
        <v>3003</v>
      </c>
      <c r="C4" s="14">
        <f t="shared" ref="C4:T4" si="0">C5+C20+C29+C43+C55+C68+C79</f>
        <v>3282</v>
      </c>
      <c r="D4" s="14">
        <f t="shared" si="0"/>
        <v>36</v>
      </c>
      <c r="E4" s="14">
        <f t="shared" si="0"/>
        <v>88</v>
      </c>
      <c r="F4" s="14">
        <f t="shared" si="0"/>
        <v>323</v>
      </c>
      <c r="G4" s="14">
        <f>SUM(B4:F4)</f>
        <v>6732</v>
      </c>
      <c r="H4" s="14">
        <f>H5+H20+H29+H43+H55+H68+H79</f>
        <v>3221</v>
      </c>
      <c r="I4" s="14">
        <f t="shared" si="0"/>
        <v>214</v>
      </c>
      <c r="J4" s="14">
        <f t="shared" si="0"/>
        <v>142</v>
      </c>
      <c r="K4" s="14">
        <f t="shared" si="0"/>
        <v>234</v>
      </c>
      <c r="L4" s="14">
        <f>SUM(H4:K4)</f>
        <v>3811</v>
      </c>
      <c r="M4" s="14">
        <f>G4-L4</f>
        <v>2921</v>
      </c>
      <c r="N4" s="14">
        <f t="shared" si="0"/>
        <v>448</v>
      </c>
      <c r="O4" s="14">
        <f t="shared" si="0"/>
        <v>1381</v>
      </c>
      <c r="P4" s="14">
        <f t="shared" si="0"/>
        <v>439</v>
      </c>
      <c r="Q4" s="14">
        <f t="shared" si="0"/>
        <v>261</v>
      </c>
      <c r="R4" s="14">
        <f t="shared" si="0"/>
        <v>156</v>
      </c>
      <c r="S4" s="14">
        <f t="shared" si="0"/>
        <v>2</v>
      </c>
      <c r="T4" s="14">
        <f t="shared" si="0"/>
        <v>1376</v>
      </c>
    </row>
    <row r="5" spans="1:20" s="15" customFormat="1" ht="18" customHeight="1">
      <c r="A5" s="4" t="s">
        <v>0</v>
      </c>
      <c r="B5" s="14">
        <f>SUM(B6:B19)</f>
        <v>432</v>
      </c>
      <c r="C5" s="14">
        <f t="shared" ref="C5:T5" si="1">SUM(C6:C19)</f>
        <v>471</v>
      </c>
      <c r="D5" s="14">
        <f t="shared" si="1"/>
        <v>9</v>
      </c>
      <c r="E5" s="14">
        <f t="shared" si="1"/>
        <v>2</v>
      </c>
      <c r="F5" s="14">
        <f t="shared" si="1"/>
        <v>2</v>
      </c>
      <c r="G5" s="14">
        <f>SUM(B5:F5)</f>
        <v>916</v>
      </c>
      <c r="H5" s="14">
        <f t="shared" si="1"/>
        <v>447</v>
      </c>
      <c r="I5" s="14">
        <f t="shared" si="1"/>
        <v>4</v>
      </c>
      <c r="J5" s="14">
        <f t="shared" si="1"/>
        <v>7</v>
      </c>
      <c r="K5" s="14">
        <f t="shared" si="1"/>
        <v>32</v>
      </c>
      <c r="L5" s="14">
        <f>SUM(H5:K5)</f>
        <v>490</v>
      </c>
      <c r="M5" s="14">
        <f>G5-L5</f>
        <v>426</v>
      </c>
      <c r="N5" s="14">
        <f t="shared" si="1"/>
        <v>4</v>
      </c>
      <c r="O5" s="14">
        <f t="shared" si="1"/>
        <v>390</v>
      </c>
      <c r="P5" s="14">
        <f t="shared" si="1"/>
        <v>37</v>
      </c>
      <c r="Q5" s="14">
        <f t="shared" si="1"/>
        <v>23</v>
      </c>
      <c r="R5" s="14">
        <f t="shared" si="1"/>
        <v>7</v>
      </c>
      <c r="S5" s="14">
        <f t="shared" si="1"/>
        <v>0</v>
      </c>
      <c r="T5" s="14">
        <f t="shared" si="1"/>
        <v>153</v>
      </c>
    </row>
    <row r="6" spans="1:20">
      <c r="A6" s="6" t="s">
        <v>1</v>
      </c>
      <c r="B6" s="22">
        <f>'Leprosy R1'!B6+'Leprosy R2'!B6</f>
        <v>0</v>
      </c>
      <c r="C6" s="22">
        <f>'Leprosy R1'!C6+'Leprosy R2'!C6</f>
        <v>2</v>
      </c>
      <c r="D6" s="22">
        <f>'Leprosy R1'!D6+'Leprosy R2'!D6</f>
        <v>0</v>
      </c>
      <c r="E6" s="22">
        <f>'Leprosy R1'!E6+'Leprosy R2'!E6</f>
        <v>0</v>
      </c>
      <c r="F6" s="22">
        <f>'Leprosy R1'!F6+'Leprosy R2'!F6</f>
        <v>0</v>
      </c>
      <c r="G6" s="22">
        <f>'Leprosy R1'!G6+'Leprosy R2'!G6</f>
        <v>2</v>
      </c>
      <c r="H6" s="22">
        <f>'Leprosy R1'!H6+'Leprosy R2'!H6</f>
        <v>1</v>
      </c>
      <c r="I6" s="22">
        <f>'Leprosy R1'!I6+'Leprosy R2'!I6</f>
        <v>0</v>
      </c>
      <c r="J6" s="22">
        <f>'Leprosy R1'!J6+'Leprosy R2'!J6</f>
        <v>0</v>
      </c>
      <c r="K6" s="22">
        <f>'Leprosy R1'!K6+'Leprosy R2'!K6</f>
        <v>0</v>
      </c>
      <c r="L6" s="22">
        <f>'Leprosy R1'!L6+'Leprosy R2'!L6</f>
        <v>1</v>
      </c>
      <c r="M6" s="22">
        <f>'Leprosy R1'!M6+'Leprosy R2'!M6</f>
        <v>1</v>
      </c>
      <c r="N6" s="22">
        <f>'Leprosy R1'!N6+'Leprosy R2'!N6</f>
        <v>0</v>
      </c>
      <c r="O6" s="22">
        <f>'Leprosy R1'!O6+'Leprosy R2'!O6</f>
        <v>1</v>
      </c>
      <c r="P6" s="22">
        <f>'Leprosy R1'!P6+'Leprosy R2'!P6</f>
        <v>1</v>
      </c>
      <c r="Q6" s="22">
        <f>'Leprosy R1'!Q6+'Leprosy R2'!Q6</f>
        <v>0</v>
      </c>
      <c r="R6" s="22">
        <f>'Leprosy R1'!R6+'Leprosy R2'!R6</f>
        <v>0</v>
      </c>
      <c r="S6" s="22">
        <f>'Leprosy R1'!S6+'Leprosy R2'!S6</f>
        <v>0</v>
      </c>
      <c r="T6" s="22">
        <f>'Leprosy R1'!T6+'Leprosy R2'!T6</f>
        <v>0</v>
      </c>
    </row>
    <row r="7" spans="1:20">
      <c r="A7" s="6" t="s">
        <v>2</v>
      </c>
      <c r="B7" s="22">
        <f>'Leprosy R1'!B7+'Leprosy R2'!B7</f>
        <v>1</v>
      </c>
      <c r="C7" s="22">
        <f>'Leprosy R1'!C7+'Leprosy R2'!C7</f>
        <v>0</v>
      </c>
      <c r="D7" s="22">
        <f>'Leprosy R1'!D7+'Leprosy R2'!D7</f>
        <v>0</v>
      </c>
      <c r="E7" s="22">
        <f>'Leprosy R1'!E7+'Leprosy R2'!E7</f>
        <v>0</v>
      </c>
      <c r="F7" s="22">
        <f>'Leprosy R1'!F7+'Leprosy R2'!F7</f>
        <v>0</v>
      </c>
      <c r="G7" s="22">
        <f>'Leprosy R1'!G7+'Leprosy R2'!G7</f>
        <v>1</v>
      </c>
      <c r="H7" s="22">
        <f>'Leprosy R1'!H7+'Leprosy R2'!H7</f>
        <v>0</v>
      </c>
      <c r="I7" s="22">
        <f>'Leprosy R1'!I7+'Leprosy R2'!I7</f>
        <v>0</v>
      </c>
      <c r="J7" s="22">
        <f>'Leprosy R1'!J7+'Leprosy R2'!J7</f>
        <v>0</v>
      </c>
      <c r="K7" s="22">
        <f>'Leprosy R1'!K7+'Leprosy R2'!K7</f>
        <v>0</v>
      </c>
      <c r="L7" s="22">
        <f>'Leprosy R1'!L7+'Leprosy R2'!L7</f>
        <v>0</v>
      </c>
      <c r="M7" s="22">
        <f>'Leprosy R1'!M7+'Leprosy R2'!M7</f>
        <v>1</v>
      </c>
      <c r="N7" s="22">
        <f>'Leprosy R1'!N7+'Leprosy R2'!N7</f>
        <v>0</v>
      </c>
      <c r="O7" s="22">
        <f>'Leprosy R1'!O7+'Leprosy R2'!O7</f>
        <v>0</v>
      </c>
      <c r="P7" s="22">
        <f>'Leprosy R1'!P7+'Leprosy R2'!P7</f>
        <v>0</v>
      </c>
      <c r="Q7" s="22">
        <f>'Leprosy R1'!Q7+'Leprosy R2'!Q7</f>
        <v>0</v>
      </c>
      <c r="R7" s="22">
        <f>'Leprosy R1'!R7+'Leprosy R2'!R7</f>
        <v>0</v>
      </c>
      <c r="S7" s="22">
        <f>'Leprosy R1'!S7+'Leprosy R2'!S7</f>
        <v>0</v>
      </c>
      <c r="T7" s="22">
        <f>'Leprosy R1'!T7+'Leprosy R2'!T7</f>
        <v>1</v>
      </c>
    </row>
    <row r="8" spans="1:20">
      <c r="A8" s="6" t="s">
        <v>3</v>
      </c>
      <c r="B8" s="22">
        <f>'Leprosy R1'!B8+'Leprosy R2'!B8</f>
        <v>2</v>
      </c>
      <c r="C8" s="22">
        <f>'Leprosy R1'!C8+'Leprosy R2'!C8</f>
        <v>0</v>
      </c>
      <c r="D8" s="22">
        <f>'Leprosy R1'!D8+'Leprosy R2'!D8</f>
        <v>0</v>
      </c>
      <c r="E8" s="22">
        <f>'Leprosy R1'!E8+'Leprosy R2'!E8</f>
        <v>0</v>
      </c>
      <c r="F8" s="22">
        <f>'Leprosy R1'!F8+'Leprosy R2'!F8</f>
        <v>0</v>
      </c>
      <c r="G8" s="22">
        <f>'Leprosy R1'!G8+'Leprosy R2'!G8</f>
        <v>2</v>
      </c>
      <c r="H8" s="22">
        <f>'Leprosy R1'!H8+'Leprosy R2'!H8</f>
        <v>0</v>
      </c>
      <c r="I8" s="22">
        <f>'Leprosy R1'!I8+'Leprosy R2'!I8</f>
        <v>0</v>
      </c>
      <c r="J8" s="22">
        <f>'Leprosy R1'!J8+'Leprosy R2'!J8</f>
        <v>0</v>
      </c>
      <c r="K8" s="22">
        <f>'Leprosy R1'!K8+'Leprosy R2'!K8</f>
        <v>0</v>
      </c>
      <c r="L8" s="22">
        <f>'Leprosy R1'!L8+'Leprosy R2'!L8</f>
        <v>0</v>
      </c>
      <c r="M8" s="22">
        <f>'Leprosy R1'!M8+'Leprosy R2'!M8</f>
        <v>2</v>
      </c>
      <c r="N8" s="22">
        <f>'Leprosy R1'!N8+'Leprosy R2'!N8</f>
        <v>0</v>
      </c>
      <c r="O8" s="22">
        <f>'Leprosy R1'!O8+'Leprosy R2'!O8</f>
        <v>0</v>
      </c>
      <c r="P8" s="22">
        <f>'Leprosy R1'!P8+'Leprosy R2'!P8</f>
        <v>0</v>
      </c>
      <c r="Q8" s="22">
        <f>'Leprosy R1'!Q8+'Leprosy R2'!Q8</f>
        <v>0</v>
      </c>
      <c r="R8" s="22">
        <f>'Leprosy R1'!R8+'Leprosy R2'!R8</f>
        <v>0</v>
      </c>
      <c r="S8" s="22">
        <f>'Leprosy R1'!S8+'Leprosy R2'!S8</f>
        <v>0</v>
      </c>
      <c r="T8" s="22">
        <f>'Leprosy R1'!T8+'Leprosy R2'!T8</f>
        <v>0</v>
      </c>
    </row>
    <row r="9" spans="1:20">
      <c r="A9" s="6" t="s">
        <v>4</v>
      </c>
      <c r="B9" s="22">
        <f>'Leprosy R1'!B9+'Leprosy R2'!B9</f>
        <v>4</v>
      </c>
      <c r="C9" s="22">
        <f>'Leprosy R1'!C9+'Leprosy R2'!C9</f>
        <v>1</v>
      </c>
      <c r="D9" s="22">
        <f>'Leprosy R1'!D9+'Leprosy R2'!D9</f>
        <v>0</v>
      </c>
      <c r="E9" s="22">
        <f>'Leprosy R1'!E9+'Leprosy R2'!E9</f>
        <v>0</v>
      </c>
      <c r="F9" s="22">
        <f>'Leprosy R1'!F9+'Leprosy R2'!F9</f>
        <v>0</v>
      </c>
      <c r="G9" s="22">
        <f>'Leprosy R1'!G9+'Leprosy R2'!G9</f>
        <v>5</v>
      </c>
      <c r="H9" s="22">
        <f>'Leprosy R1'!H9+'Leprosy R2'!H9</f>
        <v>2</v>
      </c>
      <c r="I9" s="22">
        <f>'Leprosy R1'!I9+'Leprosy R2'!I9</f>
        <v>0</v>
      </c>
      <c r="J9" s="22">
        <f>'Leprosy R1'!J9+'Leprosy R2'!J9</f>
        <v>0</v>
      </c>
      <c r="K9" s="22">
        <f>'Leprosy R1'!K9+'Leprosy R2'!K9</f>
        <v>0</v>
      </c>
      <c r="L9" s="22">
        <f>'Leprosy R1'!L9+'Leprosy R2'!L9</f>
        <v>2</v>
      </c>
      <c r="M9" s="22">
        <f>'Leprosy R1'!M9+'Leprosy R2'!M9</f>
        <v>3</v>
      </c>
      <c r="N9" s="22">
        <f>'Leprosy R1'!N9+'Leprosy R2'!N9</f>
        <v>0</v>
      </c>
      <c r="O9" s="22">
        <f>'Leprosy R1'!O9+'Leprosy R2'!O9</f>
        <v>1</v>
      </c>
      <c r="P9" s="22">
        <f>'Leprosy R1'!P9+'Leprosy R2'!P9</f>
        <v>0</v>
      </c>
      <c r="Q9" s="22">
        <f>'Leprosy R1'!Q9+'Leprosy R2'!Q9</f>
        <v>0</v>
      </c>
      <c r="R9" s="22">
        <f>'Leprosy R1'!R9+'Leprosy R2'!R9</f>
        <v>0</v>
      </c>
      <c r="S9" s="22">
        <f>'Leprosy R1'!S9+'Leprosy R2'!S9</f>
        <v>0</v>
      </c>
      <c r="T9" s="22">
        <f>'Leprosy R1'!T9+'Leprosy R2'!T9</f>
        <v>0</v>
      </c>
    </row>
    <row r="10" spans="1:20">
      <c r="A10" s="6" t="s">
        <v>5</v>
      </c>
      <c r="B10" s="22">
        <f>'Leprosy R1'!B10+'Leprosy R2'!B10</f>
        <v>5</v>
      </c>
      <c r="C10" s="22">
        <f>'Leprosy R1'!C10+'Leprosy R2'!C10</f>
        <v>4</v>
      </c>
      <c r="D10" s="22">
        <f>'Leprosy R1'!D10+'Leprosy R2'!D10</f>
        <v>0</v>
      </c>
      <c r="E10" s="22">
        <f>'Leprosy R1'!E10+'Leprosy R2'!E10</f>
        <v>0</v>
      </c>
      <c r="F10" s="22">
        <f>'Leprosy R1'!F10+'Leprosy R2'!F10</f>
        <v>0</v>
      </c>
      <c r="G10" s="22">
        <f>'Leprosy R1'!G10+'Leprosy R2'!G10</f>
        <v>9</v>
      </c>
      <c r="H10" s="22">
        <f>'Leprosy R1'!H10+'Leprosy R2'!H10</f>
        <v>6</v>
      </c>
      <c r="I10" s="22">
        <f>'Leprosy R1'!I10+'Leprosy R2'!I10</f>
        <v>0</v>
      </c>
      <c r="J10" s="22">
        <f>'Leprosy R1'!J10+'Leprosy R2'!J10</f>
        <v>0</v>
      </c>
      <c r="K10" s="22">
        <f>'Leprosy R1'!K10+'Leprosy R2'!K10</f>
        <v>0</v>
      </c>
      <c r="L10" s="22">
        <f>'Leprosy R1'!L10+'Leprosy R2'!L10</f>
        <v>6</v>
      </c>
      <c r="M10" s="22">
        <f>'Leprosy R1'!M10+'Leprosy R2'!M10</f>
        <v>3</v>
      </c>
      <c r="N10" s="22">
        <f>'Leprosy R1'!N10+'Leprosy R2'!N10</f>
        <v>0</v>
      </c>
      <c r="O10" s="22">
        <f>'Leprosy R1'!O10+'Leprosy R2'!O10</f>
        <v>4</v>
      </c>
      <c r="P10" s="22">
        <f>'Leprosy R1'!P10+'Leprosy R2'!P10</f>
        <v>2</v>
      </c>
      <c r="Q10" s="22">
        <f>'Leprosy R1'!Q10+'Leprosy R2'!Q10</f>
        <v>0</v>
      </c>
      <c r="R10" s="22">
        <f>'Leprosy R1'!R10+'Leprosy R2'!R10</f>
        <v>0</v>
      </c>
      <c r="S10" s="22">
        <f>'Leprosy R1'!S10+'Leprosy R2'!S10</f>
        <v>0</v>
      </c>
      <c r="T10" s="22">
        <f>'Leprosy R1'!T10+'Leprosy R2'!T10</f>
        <v>1</v>
      </c>
    </row>
    <row r="11" spans="1:20">
      <c r="A11" s="6" t="s">
        <v>6</v>
      </c>
      <c r="B11" s="22">
        <f>'Leprosy R1'!B11+'Leprosy R2'!B11</f>
        <v>2</v>
      </c>
      <c r="C11" s="22">
        <f>'Leprosy R1'!C11+'Leprosy R2'!C11</f>
        <v>2</v>
      </c>
      <c r="D11" s="22">
        <f>'Leprosy R1'!D11+'Leprosy R2'!D11</f>
        <v>0</v>
      </c>
      <c r="E11" s="22">
        <f>'Leprosy R1'!E11+'Leprosy R2'!E11</f>
        <v>0</v>
      </c>
      <c r="F11" s="22">
        <f>'Leprosy R1'!F11+'Leprosy R2'!M11</f>
        <v>0</v>
      </c>
      <c r="G11" s="22">
        <f>'Leprosy R1'!G11+'Leprosy R2'!N11</f>
        <v>4</v>
      </c>
      <c r="H11" s="22">
        <f>'Leprosy R1'!H11+'Leprosy R2'!O11</f>
        <v>2</v>
      </c>
      <c r="I11" s="22">
        <f>'Leprosy R1'!I11+'Leprosy R2'!P11</f>
        <v>0</v>
      </c>
      <c r="J11" s="22">
        <f>'Leprosy R1'!J11+'Leprosy R2'!Q11</f>
        <v>0</v>
      </c>
      <c r="K11" s="22">
        <f>'Leprosy R1'!K11+'Leprosy R2'!R11</f>
        <v>0</v>
      </c>
      <c r="L11" s="22">
        <f>'Leprosy R1'!L11+'Leprosy R2'!S11</f>
        <v>2</v>
      </c>
      <c r="M11" s="22">
        <f>'Leprosy R1'!M11+'Leprosy R2'!T11</f>
        <v>2</v>
      </c>
      <c r="N11" s="22">
        <f>'Leprosy R1'!N11+'Leprosy R2'!U11</f>
        <v>0</v>
      </c>
      <c r="O11" s="22">
        <f>'Leprosy R1'!O11+'Leprosy R2'!V11</f>
        <v>1</v>
      </c>
      <c r="P11" s="22">
        <f>'Leprosy R1'!P11+'Leprosy R2'!W11</f>
        <v>0</v>
      </c>
      <c r="Q11" s="22">
        <f>'Leprosy R1'!Q11+'Leprosy R2'!X11</f>
        <v>0</v>
      </c>
      <c r="R11" s="22">
        <f>'Leprosy R1'!R11+'Leprosy R2'!Y11</f>
        <v>0</v>
      </c>
      <c r="S11" s="22">
        <f>'Leprosy R1'!S11+'Leprosy R2'!Z11</f>
        <v>0</v>
      </c>
      <c r="T11" s="22">
        <f>'Leprosy R1'!T11+'Leprosy R2'!AA11</f>
        <v>0</v>
      </c>
    </row>
    <row r="12" spans="1:20">
      <c r="A12" s="6" t="s">
        <v>7</v>
      </c>
      <c r="B12" s="22">
        <f>'Leprosy R1'!B12+'Leprosy R2'!B12</f>
        <v>0</v>
      </c>
      <c r="C12" s="22">
        <f>'Leprosy R1'!C12+'Leprosy R2'!C12</f>
        <v>0</v>
      </c>
      <c r="D12" s="22">
        <f>'Leprosy R1'!D12+'Leprosy R2'!D12</f>
        <v>0</v>
      </c>
      <c r="E12" s="22">
        <f>'Leprosy R1'!E12+'Leprosy R2'!E12</f>
        <v>0</v>
      </c>
      <c r="F12" s="22">
        <f>'Leprosy R1'!F12+'Leprosy R2'!M12</f>
        <v>0</v>
      </c>
      <c r="G12" s="22">
        <f>'Leprosy R1'!G12+'Leprosy R2'!N12</f>
        <v>0</v>
      </c>
      <c r="H12" s="22">
        <f>'Leprosy R1'!H12+'Leprosy R2'!O12</f>
        <v>0</v>
      </c>
      <c r="I12" s="22">
        <f>'Leprosy R1'!I12+'Leprosy R2'!P12</f>
        <v>0</v>
      </c>
      <c r="J12" s="22">
        <f>'Leprosy R1'!J12+'Leprosy R2'!Q12</f>
        <v>0</v>
      </c>
      <c r="K12" s="22">
        <f>'Leprosy R1'!K12+'Leprosy R2'!R12</f>
        <v>0</v>
      </c>
      <c r="L12" s="22">
        <f>'Leprosy R1'!L12+'Leprosy R2'!S12</f>
        <v>0</v>
      </c>
      <c r="M12" s="22">
        <f>'Leprosy R1'!M12+'Leprosy R2'!T12</f>
        <v>0</v>
      </c>
      <c r="N12" s="22">
        <f>'Leprosy R1'!N12+'Leprosy R2'!U12</f>
        <v>0</v>
      </c>
      <c r="O12" s="22">
        <f>'Leprosy R1'!O12+'Leprosy R2'!V12</f>
        <v>0</v>
      </c>
      <c r="P12" s="22">
        <f>'Leprosy R1'!P12+'Leprosy R2'!W12</f>
        <v>0</v>
      </c>
      <c r="Q12" s="22">
        <f>'Leprosy R1'!Q12+'Leprosy R2'!X12</f>
        <v>0</v>
      </c>
      <c r="R12" s="22">
        <f>'Leprosy R1'!R12+'Leprosy R2'!Y12</f>
        <v>0</v>
      </c>
      <c r="S12" s="22">
        <f>'Leprosy R1'!S12+'Leprosy R2'!Z12</f>
        <v>0</v>
      </c>
      <c r="T12" s="22">
        <f>'Leprosy R1'!T12+'Leprosy R2'!AA12</f>
        <v>0</v>
      </c>
    </row>
    <row r="13" spans="1:20">
      <c r="A13" s="6" t="s">
        <v>8</v>
      </c>
      <c r="B13" s="22">
        <f>'Leprosy R1'!B13+'Leprosy R2'!B13</f>
        <v>1</v>
      </c>
      <c r="C13" s="22">
        <f>'Leprosy R1'!C13+'Leprosy R2'!C13</f>
        <v>0</v>
      </c>
      <c r="D13" s="22">
        <f>'Leprosy R1'!D13+'Leprosy R2'!D13</f>
        <v>0</v>
      </c>
      <c r="E13" s="22">
        <f>'Leprosy R1'!E13+'Leprosy R2'!E13</f>
        <v>0</v>
      </c>
      <c r="F13" s="22">
        <f>'Leprosy R1'!F13+'Leprosy R2'!M13</f>
        <v>0</v>
      </c>
      <c r="G13" s="22">
        <f>'Leprosy R1'!G13+'Leprosy R2'!N13</f>
        <v>1</v>
      </c>
      <c r="H13" s="22">
        <f>'Leprosy R1'!H13+'Leprosy R2'!O13</f>
        <v>0</v>
      </c>
      <c r="I13" s="22">
        <f>'Leprosy R1'!I13+'Leprosy R2'!P13</f>
        <v>0</v>
      </c>
      <c r="J13" s="22">
        <f>'Leprosy R1'!J13+'Leprosy R2'!Q13</f>
        <v>0</v>
      </c>
      <c r="K13" s="22">
        <f>'Leprosy R1'!K13+'Leprosy R2'!R13</f>
        <v>0</v>
      </c>
      <c r="L13" s="22">
        <f>'Leprosy R1'!L13+'Leprosy R2'!S13</f>
        <v>0</v>
      </c>
      <c r="M13" s="22">
        <f>'Leprosy R1'!M13+'Leprosy R2'!T13</f>
        <v>1</v>
      </c>
      <c r="N13" s="22">
        <f>'Leprosy R1'!N13+'Leprosy R2'!U13</f>
        <v>0</v>
      </c>
      <c r="O13" s="22">
        <f>'Leprosy R1'!O13+'Leprosy R2'!V13</f>
        <v>0</v>
      </c>
      <c r="P13" s="22">
        <f>'Leprosy R1'!P13+'Leprosy R2'!W13</f>
        <v>0</v>
      </c>
      <c r="Q13" s="22">
        <f>'Leprosy R1'!Q13+'Leprosy R2'!X13</f>
        <v>0</v>
      </c>
      <c r="R13" s="22">
        <f>'Leprosy R1'!R13+'Leprosy R2'!Y13</f>
        <v>0</v>
      </c>
      <c r="S13" s="22">
        <f>'Leprosy R1'!S13+'Leprosy R2'!Z13</f>
        <v>0</v>
      </c>
      <c r="T13" s="22">
        <f>'Leprosy R1'!T13+'Leprosy R2'!AA13</f>
        <v>0</v>
      </c>
    </row>
    <row r="14" spans="1:20">
      <c r="A14" s="6" t="s">
        <v>9</v>
      </c>
      <c r="B14" s="22">
        <f>'Leprosy R1'!B14+'Leprosy R2'!B14</f>
        <v>6</v>
      </c>
      <c r="C14" s="22">
        <f>'Leprosy R1'!C14+'Leprosy R2'!C14</f>
        <v>1</v>
      </c>
      <c r="D14" s="22">
        <f>'Leprosy R1'!D14+'Leprosy R2'!D14</f>
        <v>0</v>
      </c>
      <c r="E14" s="22">
        <f>'Leprosy R1'!E14+'Leprosy R2'!E14</f>
        <v>0</v>
      </c>
      <c r="F14" s="22">
        <f>'Leprosy R1'!F14+'Leprosy R2'!M14</f>
        <v>0</v>
      </c>
      <c r="G14" s="22">
        <f>'Leprosy R1'!G14+'Leprosy R2'!N14</f>
        <v>7</v>
      </c>
      <c r="H14" s="22">
        <f>'Leprosy R1'!H14+'Leprosy R2'!O14</f>
        <v>5</v>
      </c>
      <c r="I14" s="22">
        <f>'Leprosy R1'!I14+'Leprosy R2'!P14</f>
        <v>0</v>
      </c>
      <c r="J14" s="22">
        <f>'Leprosy R1'!J14+'Leprosy R2'!Q14</f>
        <v>0</v>
      </c>
      <c r="K14" s="22">
        <f>'Leprosy R1'!K14+'Leprosy R2'!R14</f>
        <v>0</v>
      </c>
      <c r="L14" s="22">
        <f>'Leprosy R1'!L14+'Leprosy R2'!S14</f>
        <v>5</v>
      </c>
      <c r="M14" s="22">
        <f>'Leprosy R1'!M14+'Leprosy R2'!T14</f>
        <v>2</v>
      </c>
      <c r="N14" s="22">
        <f>'Leprosy R1'!N14+'Leprosy R2'!U14</f>
        <v>0</v>
      </c>
      <c r="O14" s="22">
        <f>'Leprosy R1'!O14+'Leprosy R2'!V14</f>
        <v>1</v>
      </c>
      <c r="P14" s="22">
        <f>'Leprosy R1'!P14+'Leprosy R2'!W14</f>
        <v>1</v>
      </c>
      <c r="Q14" s="22">
        <f>'Leprosy R1'!Q14+'Leprosy R2'!X14</f>
        <v>0</v>
      </c>
      <c r="R14" s="22">
        <f>'Leprosy R1'!R14+'Leprosy R2'!Y14</f>
        <v>0</v>
      </c>
      <c r="S14" s="22">
        <f>'Leprosy R1'!S14+'Leprosy R2'!Z14</f>
        <v>0</v>
      </c>
      <c r="T14" s="22">
        <f>'Leprosy R1'!T14+'Leprosy R2'!AA14</f>
        <v>0</v>
      </c>
    </row>
    <row r="15" spans="1:20">
      <c r="A15" s="6" t="s">
        <v>10</v>
      </c>
      <c r="B15" s="22">
        <f>'Leprosy R1'!B15+'Leprosy R2'!B15</f>
        <v>1</v>
      </c>
      <c r="C15" s="22">
        <f>'Leprosy R1'!C15+'Leprosy R2'!J15</f>
        <v>4</v>
      </c>
      <c r="D15" s="22">
        <f>'Leprosy R1'!D15+'Leprosy R2'!K15</f>
        <v>0</v>
      </c>
      <c r="E15" s="22">
        <f>'Leprosy R1'!E15+'Leprosy R2'!E15</f>
        <v>0</v>
      </c>
      <c r="F15" s="22">
        <f>'Leprosy R1'!F15+'Leprosy R2'!M15</f>
        <v>0</v>
      </c>
      <c r="G15" s="22">
        <f>'Leprosy R1'!G15+'Leprosy R2'!N15</f>
        <v>5</v>
      </c>
      <c r="H15" s="22">
        <f>'Leprosy R1'!H15+'Leprosy R2'!O15</f>
        <v>2</v>
      </c>
      <c r="I15" s="22">
        <f>'Leprosy R1'!I15+'Leprosy R2'!P15</f>
        <v>0</v>
      </c>
      <c r="J15" s="22">
        <f>'Leprosy R1'!J15+'Leprosy R2'!Q15</f>
        <v>0</v>
      </c>
      <c r="K15" s="22">
        <f>'Leprosy R1'!K15+'Leprosy R2'!R15</f>
        <v>0</v>
      </c>
      <c r="L15" s="22">
        <f>'Leprosy R1'!L15+'Leprosy R2'!S15</f>
        <v>2</v>
      </c>
      <c r="M15" s="22">
        <f>'Leprosy R1'!M15+'Leprosy R2'!T15</f>
        <v>3</v>
      </c>
      <c r="N15" s="22">
        <f>'Leprosy R1'!N15+'Leprosy R2'!U15</f>
        <v>0</v>
      </c>
      <c r="O15" s="22">
        <f>'Leprosy R1'!O15+'Leprosy R2'!V15</f>
        <v>4</v>
      </c>
      <c r="P15" s="22">
        <f>'Leprosy R1'!P15+'Leprosy R2'!W15</f>
        <v>0</v>
      </c>
      <c r="Q15" s="22">
        <f>'Leprosy R1'!Q15+'Leprosy R2'!X15</f>
        <v>0</v>
      </c>
      <c r="R15" s="22">
        <f>'Leprosy R1'!R15+'Leprosy R2'!Y15</f>
        <v>1</v>
      </c>
      <c r="S15" s="22">
        <f>'Leprosy R1'!S15+'Leprosy R2'!Z15</f>
        <v>0</v>
      </c>
      <c r="T15" s="22">
        <f>'Leprosy R1'!T15+'Leprosy R2'!AA15</f>
        <v>1</v>
      </c>
    </row>
    <row r="16" spans="1:20">
      <c r="A16" s="6" t="s">
        <v>11</v>
      </c>
      <c r="B16" s="22">
        <f>'Leprosy R1'!B16+'Leprosy R2'!B16</f>
        <v>190</v>
      </c>
      <c r="C16" s="22">
        <f>'Leprosy R1'!C16+'Leprosy R2'!C16</f>
        <v>164</v>
      </c>
      <c r="D16" s="22">
        <f>'Leprosy R1'!D16+'Leprosy R2'!D16</f>
        <v>1</v>
      </c>
      <c r="E16" s="22">
        <f>'Leprosy R1'!E16+'Leprosy R2'!E16</f>
        <v>0</v>
      </c>
      <c r="F16" s="22">
        <f>'Leprosy R1'!F16+'Leprosy R2'!F16</f>
        <v>1</v>
      </c>
      <c r="G16" s="22">
        <f>'Leprosy R1'!G16+'Leprosy R2'!G16</f>
        <v>356</v>
      </c>
      <c r="H16" s="22">
        <f>'Leprosy R1'!H16+'Leprosy R2'!H16</f>
        <v>172</v>
      </c>
      <c r="I16" s="22">
        <f>'Leprosy R1'!I16+'Leprosy R2'!I16</f>
        <v>2</v>
      </c>
      <c r="J16" s="22">
        <f>'Leprosy R1'!J16+'Leprosy R2'!J16</f>
        <v>0</v>
      </c>
      <c r="K16" s="22">
        <f>'Leprosy R1'!K16+'Leprosy R2'!K16</f>
        <v>5</v>
      </c>
      <c r="L16" s="22">
        <f>'Leprosy R1'!L16+'Leprosy R2'!L16</f>
        <v>179</v>
      </c>
      <c r="M16" s="22">
        <f>'Leprosy R1'!M16+'Leprosy R2'!M16</f>
        <v>177</v>
      </c>
      <c r="N16" s="22">
        <f>'Leprosy R1'!N16+'Leprosy R2'!N16</f>
        <v>0</v>
      </c>
      <c r="O16" s="22">
        <f>'Leprosy R1'!O16+'Leprosy R2'!O16</f>
        <v>164</v>
      </c>
      <c r="P16" s="22">
        <f>'Leprosy R1'!P16+'Leprosy R2'!P16</f>
        <v>0</v>
      </c>
      <c r="Q16" s="22">
        <f>'Leprosy R1'!Q16+'Leprosy R2'!Q16</f>
        <v>17</v>
      </c>
      <c r="R16" s="22">
        <f>'Leprosy R1'!R16+'Leprosy R2'!R16</f>
        <v>2</v>
      </c>
      <c r="S16" s="22">
        <f>'Leprosy R1'!S16+'Leprosy R2'!S16</f>
        <v>0</v>
      </c>
      <c r="T16" s="22">
        <f>'Leprosy R1'!T16+'Leprosy R2'!T16</f>
        <v>69</v>
      </c>
    </row>
    <row r="17" spans="1:20">
      <c r="A17" s="6" t="s">
        <v>12</v>
      </c>
      <c r="B17" s="22">
        <f>'Leprosy R1'!B17+'Leprosy R2'!B17</f>
        <v>142</v>
      </c>
      <c r="C17" s="22">
        <f>'Leprosy R1'!C17+'Leprosy R2'!C17</f>
        <v>176</v>
      </c>
      <c r="D17" s="22">
        <f>'Leprosy R1'!D17+'Leprosy R2'!D17</f>
        <v>8</v>
      </c>
      <c r="E17" s="22">
        <f>'Leprosy R1'!E17+'Leprosy R2'!E17</f>
        <v>1</v>
      </c>
      <c r="F17" s="22">
        <f>'Leprosy R1'!F17+'Leprosy R2'!F17</f>
        <v>1</v>
      </c>
      <c r="G17" s="22">
        <f>'Leprosy R1'!G17+'Leprosy R2'!G17</f>
        <v>328</v>
      </c>
      <c r="H17" s="22">
        <f>'Leprosy R1'!H17+'Leprosy R2'!H17</f>
        <v>145</v>
      </c>
      <c r="I17" s="22">
        <f>'Leprosy R1'!I17+'Leprosy R2'!I17</f>
        <v>2</v>
      </c>
      <c r="J17" s="22">
        <f>'Leprosy R1'!J17+'Leprosy R2'!J17</f>
        <v>7</v>
      </c>
      <c r="K17" s="22">
        <f>'Leprosy R1'!K17+'Leprosy R2'!K17</f>
        <v>18</v>
      </c>
      <c r="L17" s="22">
        <f>'Leprosy R1'!L17+'Leprosy R2'!L17</f>
        <v>172</v>
      </c>
      <c r="M17" s="22">
        <f>'Leprosy R1'!M17+'Leprosy R2'!M17</f>
        <v>156</v>
      </c>
      <c r="N17" s="22">
        <f>'Leprosy R1'!N17+'Leprosy R2'!N17</f>
        <v>1</v>
      </c>
      <c r="O17" s="22">
        <f>'Leprosy R1'!O17+'Leprosy R2'!O17</f>
        <v>146</v>
      </c>
      <c r="P17" s="22">
        <f>'Leprosy R1'!P17+'Leprosy R2'!P17</f>
        <v>30</v>
      </c>
      <c r="Q17" s="22">
        <f>'Leprosy R1'!Q17+'Leprosy R2'!Q17</f>
        <v>3</v>
      </c>
      <c r="R17" s="22">
        <f>'Leprosy R1'!R17+'Leprosy R2'!R17</f>
        <v>4</v>
      </c>
      <c r="S17" s="22">
        <f>'Leprosy R1'!S17+'Leprosy R2'!S17</f>
        <v>0</v>
      </c>
      <c r="T17" s="22">
        <f>'Leprosy R1'!T17+'Leprosy R2'!T17</f>
        <v>41</v>
      </c>
    </row>
    <row r="18" spans="1:20">
      <c r="A18" s="6" t="s">
        <v>13</v>
      </c>
      <c r="B18" s="22">
        <f>'Leprosy R1'!B18+'Leprosy R2'!B18</f>
        <v>55</v>
      </c>
      <c r="C18" s="22">
        <f>'Leprosy R1'!C18+'Leprosy R2'!C18</f>
        <v>77</v>
      </c>
      <c r="D18" s="22">
        <f>'Leprosy R1'!D18+'Leprosy R2'!D18</f>
        <v>0</v>
      </c>
      <c r="E18" s="22">
        <f>'Leprosy R1'!E18+'Leprosy R2'!E18</f>
        <v>1</v>
      </c>
      <c r="F18" s="22">
        <f>'Leprosy R1'!F18+'Leprosy R2'!F18</f>
        <v>0</v>
      </c>
      <c r="G18" s="22">
        <f>'Leprosy R1'!G18+'Leprosy R2'!G18</f>
        <v>133</v>
      </c>
      <c r="H18" s="22">
        <f>'Leprosy R1'!H18+'Leprosy R2'!H18</f>
        <v>88</v>
      </c>
      <c r="I18" s="22">
        <f>'Leprosy R1'!I18+'Leprosy R2'!I18</f>
        <v>0</v>
      </c>
      <c r="J18" s="22">
        <f>'Leprosy R1'!J18+'Leprosy R2'!J18</f>
        <v>0</v>
      </c>
      <c r="K18" s="22">
        <f>'Leprosy R1'!K18+'Leprosy R2'!K18</f>
        <v>9</v>
      </c>
      <c r="L18" s="22">
        <f>'Leprosy R1'!L18+'Leprosy R2'!L18</f>
        <v>97</v>
      </c>
      <c r="M18" s="22">
        <f>'Leprosy R1'!M18+'Leprosy R2'!M18</f>
        <v>36</v>
      </c>
      <c r="N18" s="22">
        <f>'Leprosy R1'!N18+'Leprosy R2'!N18</f>
        <v>3</v>
      </c>
      <c r="O18" s="22">
        <f>'Leprosy R1'!O18+'Leprosy R2'!O18</f>
        <v>28</v>
      </c>
      <c r="P18" s="22">
        <f>'Leprosy R1'!P18+'Leprosy R2'!P18</f>
        <v>3</v>
      </c>
      <c r="Q18" s="22">
        <f>'Leprosy R1'!Q18+'Leprosy R2'!Q18</f>
        <v>3</v>
      </c>
      <c r="R18" s="22">
        <f>'Leprosy R1'!R18+'Leprosy R2'!R18</f>
        <v>0</v>
      </c>
      <c r="S18" s="22">
        <f>'Leprosy R1'!S18+'Leprosy R2'!S18</f>
        <v>0</v>
      </c>
      <c r="T18" s="22">
        <f>'Leprosy R1'!T18+'Leprosy R2'!T18</f>
        <v>29</v>
      </c>
    </row>
    <row r="19" spans="1:20">
      <c r="A19" s="6" t="s">
        <v>14</v>
      </c>
      <c r="B19" s="22">
        <f>'Leprosy R1'!B19+'Leprosy R2'!B19</f>
        <v>23</v>
      </c>
      <c r="C19" s="22">
        <f>'Leprosy R1'!C19+'Leprosy R2'!C19</f>
        <v>40</v>
      </c>
      <c r="D19" s="22">
        <f>'Leprosy R1'!D19+'Leprosy R2'!D19</f>
        <v>0</v>
      </c>
      <c r="E19" s="22">
        <f>'Leprosy R1'!E19+'Leprosy R2'!E19</f>
        <v>0</v>
      </c>
      <c r="F19" s="22">
        <f>'Leprosy R1'!F19+'Leprosy R2'!F19</f>
        <v>0</v>
      </c>
      <c r="G19" s="22">
        <f>'Leprosy R1'!G19+'Leprosy R2'!G19</f>
        <v>63</v>
      </c>
      <c r="H19" s="22">
        <f>'Leprosy R1'!H19+'Leprosy R2'!H19</f>
        <v>24</v>
      </c>
      <c r="I19" s="22">
        <f>'Leprosy R1'!I19+'Leprosy R2'!I19</f>
        <v>0</v>
      </c>
      <c r="J19" s="22">
        <f>'Leprosy R1'!J19+'Leprosy R2'!J19</f>
        <v>0</v>
      </c>
      <c r="K19" s="22">
        <f>'Leprosy R1'!K19+'Leprosy R2'!K19</f>
        <v>0</v>
      </c>
      <c r="L19" s="22">
        <f>'Leprosy R1'!L19+'Leprosy R2'!L19</f>
        <v>24</v>
      </c>
      <c r="M19" s="22">
        <f>'Leprosy R1'!M19+'Leprosy R2'!M19</f>
        <v>39</v>
      </c>
      <c r="N19" s="22">
        <f>'Leprosy R1'!N19+'Leprosy R2'!N19</f>
        <v>0</v>
      </c>
      <c r="O19" s="22">
        <f>'Leprosy R1'!O19+'Leprosy R2'!O19</f>
        <v>40</v>
      </c>
      <c r="P19" s="22">
        <f>'Leprosy R1'!P19+'Leprosy R2'!P19</f>
        <v>0</v>
      </c>
      <c r="Q19" s="22">
        <f>'Leprosy R1'!Q19+'Leprosy R2'!Q19</f>
        <v>0</v>
      </c>
      <c r="R19" s="22">
        <f>'Leprosy R1'!R19+'Leprosy R2'!R19</f>
        <v>0</v>
      </c>
      <c r="S19" s="22">
        <f>'Leprosy R1'!S19+'Leprosy R2'!S19</f>
        <v>0</v>
      </c>
      <c r="T19" s="22">
        <f>'Leprosy R1'!T19+'Leprosy R2'!T19</f>
        <v>11</v>
      </c>
    </row>
    <row r="20" spans="1:20" s="16" customFormat="1">
      <c r="A20" s="7" t="s">
        <v>15</v>
      </c>
      <c r="B20" s="14">
        <f>SUM(B21:B28)</f>
        <v>982</v>
      </c>
      <c r="C20" s="14">
        <f t="shared" ref="C20:K20" si="2">SUM(C21:C28)</f>
        <v>1484</v>
      </c>
      <c r="D20" s="14">
        <f t="shared" si="2"/>
        <v>9</v>
      </c>
      <c r="E20" s="14">
        <f t="shared" si="2"/>
        <v>34</v>
      </c>
      <c r="F20" s="14">
        <f t="shared" si="2"/>
        <v>138</v>
      </c>
      <c r="G20" s="14">
        <f>SUM(B20:F20)</f>
        <v>2647</v>
      </c>
      <c r="H20" s="14">
        <f t="shared" si="2"/>
        <v>1244</v>
      </c>
      <c r="I20" s="14">
        <f t="shared" si="2"/>
        <v>9</v>
      </c>
      <c r="J20" s="14">
        <f t="shared" si="2"/>
        <v>74</v>
      </c>
      <c r="K20" s="14">
        <f t="shared" si="2"/>
        <v>143</v>
      </c>
      <c r="L20" s="14">
        <f>SUM(H20:K20)</f>
        <v>1470</v>
      </c>
      <c r="M20" s="14">
        <f>G20-L20</f>
        <v>1177</v>
      </c>
      <c r="N20" s="14">
        <f t="shared" ref="M20:T20" si="3">SUM(N21:N28)</f>
        <v>262</v>
      </c>
      <c r="O20" s="14">
        <f t="shared" si="3"/>
        <v>239</v>
      </c>
      <c r="P20" s="14">
        <f t="shared" si="3"/>
        <v>81</v>
      </c>
      <c r="Q20" s="14">
        <f t="shared" si="3"/>
        <v>179</v>
      </c>
      <c r="R20" s="14">
        <f t="shared" si="3"/>
        <v>75</v>
      </c>
      <c r="S20" s="14">
        <f t="shared" si="3"/>
        <v>1</v>
      </c>
      <c r="T20" s="14">
        <f>SUM(T21:T28)</f>
        <v>747</v>
      </c>
    </row>
    <row r="21" spans="1:20">
      <c r="A21" s="6" t="s">
        <v>16</v>
      </c>
      <c r="B21" s="33">
        <f>'Leprosy R1'!B21+'Leprosy R2'!B21</f>
        <v>57</v>
      </c>
      <c r="C21" s="33">
        <f>'Leprosy R1'!C21+'Leprosy R2'!C21</f>
        <v>69</v>
      </c>
      <c r="D21" s="33">
        <f>'Leprosy R1'!D21+'Leprosy R2'!D21</f>
        <v>0</v>
      </c>
      <c r="E21" s="33">
        <f>'Leprosy R1'!E21+'Leprosy R2'!E21</f>
        <v>3</v>
      </c>
      <c r="F21" s="33">
        <f>'Leprosy R1'!F21+'Leprosy R2'!F21</f>
        <v>9</v>
      </c>
      <c r="G21" s="33">
        <f>'Leprosy R1'!G21+'Leprosy R2'!G21</f>
        <v>138</v>
      </c>
      <c r="H21" s="33">
        <f>'Leprosy R1'!H21+'Leprosy R2'!H21</f>
        <v>66</v>
      </c>
      <c r="I21" s="33">
        <f>'Leprosy R1'!I21+'Leprosy R2'!I21</f>
        <v>0</v>
      </c>
      <c r="J21" s="33">
        <f>'Leprosy R1'!J21+'Leprosy R2'!J21</f>
        <v>2</v>
      </c>
      <c r="K21" s="33">
        <f>'Leprosy R1'!K21+'Leprosy R2'!K21</f>
        <v>7</v>
      </c>
      <c r="L21" s="33">
        <f>'Leprosy R1'!L21+'Leprosy R2'!L21</f>
        <v>75</v>
      </c>
      <c r="M21" s="33">
        <f>'Leprosy R1'!M21+'Leprosy R2'!M21</f>
        <v>63</v>
      </c>
      <c r="N21" s="33">
        <f>'Leprosy R1'!N21+'Leprosy R2'!N21</f>
        <v>10</v>
      </c>
      <c r="O21" s="33">
        <f>'Leprosy R1'!O21+'Leprosy R2'!O21</f>
        <v>9</v>
      </c>
      <c r="P21" s="33">
        <f>'Leprosy R1'!P21+'Leprosy R2'!P21</f>
        <v>4</v>
      </c>
      <c r="Q21" s="33">
        <f>'Leprosy R1'!Q21+'Leprosy R2'!Q21</f>
        <v>10</v>
      </c>
      <c r="R21" s="33">
        <f>'Leprosy R1'!R21+'Leprosy R2'!R21</f>
        <v>14</v>
      </c>
      <c r="S21" s="33">
        <f>'Leprosy R1'!S21+'Leprosy R2'!S21</f>
        <v>0</v>
      </c>
      <c r="T21" s="33">
        <f>'Leprosy R1'!T21+'Leprosy R2'!T21</f>
        <v>34</v>
      </c>
    </row>
    <row r="22" spans="1:20">
      <c r="A22" s="6" t="s">
        <v>17</v>
      </c>
      <c r="B22" s="33">
        <f>'Leprosy R1'!B22+'Leprosy R2'!B22</f>
        <v>80</v>
      </c>
      <c r="C22" s="33">
        <f>'Leprosy R1'!C22+'Leprosy R2'!C22</f>
        <v>93</v>
      </c>
      <c r="D22" s="33">
        <f>'Leprosy R1'!D22+'Leprosy R2'!D22</f>
        <v>1</v>
      </c>
      <c r="E22" s="33">
        <f>'Leprosy R1'!E22+'Leprosy R2'!E22</f>
        <v>1</v>
      </c>
      <c r="F22" s="33">
        <f>'Leprosy R1'!F22+'Leprosy R2'!F22</f>
        <v>19</v>
      </c>
      <c r="G22" s="33">
        <f>'Leprosy R1'!G22+'Leprosy R2'!G22</f>
        <v>194</v>
      </c>
      <c r="H22" s="33">
        <f>'Leprosy R1'!H22+'Leprosy R2'!H22</f>
        <v>72</v>
      </c>
      <c r="I22" s="33">
        <f>'Leprosy R1'!I22+'Leprosy R2'!I22</f>
        <v>1</v>
      </c>
      <c r="J22" s="33">
        <f>'Leprosy R1'!J22+'Leprosy R2'!J22</f>
        <v>2</v>
      </c>
      <c r="K22" s="33">
        <f>'Leprosy R1'!K22+'Leprosy R2'!K22</f>
        <v>11</v>
      </c>
      <c r="L22" s="33">
        <f>'Leprosy R1'!L22+'Leprosy R2'!L22</f>
        <v>86</v>
      </c>
      <c r="M22" s="33">
        <f>'Leprosy R1'!M22+'Leprosy R2'!M22</f>
        <v>108</v>
      </c>
      <c r="N22" s="33">
        <f>'Leprosy R1'!N22+'Leprosy R2'!N22</f>
        <v>45</v>
      </c>
      <c r="O22" s="33">
        <f>'Leprosy R1'!O22+'Leprosy R2'!O22</f>
        <v>13</v>
      </c>
      <c r="P22" s="33">
        <f>'Leprosy R1'!P22+'Leprosy R2'!P22</f>
        <v>6</v>
      </c>
      <c r="Q22" s="33">
        <f>'Leprosy R1'!Q22+'Leprosy R2'!Q22</f>
        <v>7</v>
      </c>
      <c r="R22" s="33">
        <f>'Leprosy R1'!R22+'Leprosy R2'!R22</f>
        <v>7</v>
      </c>
      <c r="S22" s="33">
        <f>'Leprosy R1'!S22+'Leprosy R2'!S22</f>
        <v>0</v>
      </c>
      <c r="T22" s="33">
        <f>'Leprosy R1'!T22+'Leprosy R2'!T22</f>
        <v>47</v>
      </c>
    </row>
    <row r="23" spans="1:20">
      <c r="A23" s="6" t="s">
        <v>18</v>
      </c>
      <c r="B23" s="33">
        <f>'Leprosy R1'!B23+'Leprosy R2'!B23</f>
        <v>176</v>
      </c>
      <c r="C23" s="33">
        <f>'Leprosy R1'!C23+'Leprosy R2'!C23</f>
        <v>368</v>
      </c>
      <c r="D23" s="33">
        <f>'Leprosy R1'!D23+'Leprosy R2'!D23</f>
        <v>5</v>
      </c>
      <c r="E23" s="33">
        <f>'Leprosy R1'!E23+'Leprosy R2'!E23</f>
        <v>9</v>
      </c>
      <c r="F23" s="33">
        <f>'Leprosy R1'!F23+'Leprosy R2'!F23</f>
        <v>0</v>
      </c>
      <c r="G23" s="33">
        <f>'Leprosy R1'!G23+'Leprosy R2'!G23</f>
        <v>558</v>
      </c>
      <c r="H23" s="33">
        <f>'Leprosy R1'!H23+'Leprosy R2'!H23</f>
        <v>222</v>
      </c>
      <c r="I23" s="33">
        <f>'Leprosy R1'!I23+'Leprosy R2'!I23</f>
        <v>0</v>
      </c>
      <c r="J23" s="33">
        <f>'Leprosy R1'!J23+'Leprosy R2'!J23</f>
        <v>29</v>
      </c>
      <c r="K23" s="33">
        <f>'Leprosy R1'!K23+'Leprosy R2'!K23</f>
        <v>18</v>
      </c>
      <c r="L23" s="33">
        <f>'Leprosy R1'!L23+'Leprosy R2'!L23</f>
        <v>269</v>
      </c>
      <c r="M23" s="33">
        <f>'Leprosy R1'!M23+'Leprosy R2'!M23</f>
        <v>289</v>
      </c>
      <c r="N23" s="33">
        <f>'Leprosy R1'!N23+'Leprosy R2'!N23</f>
        <v>87</v>
      </c>
      <c r="O23" s="33">
        <f>'Leprosy R1'!O23+'Leprosy R2'!O23</f>
        <v>87</v>
      </c>
      <c r="P23" s="33">
        <f>'Leprosy R1'!P23+'Leprosy R2'!P23</f>
        <v>36</v>
      </c>
      <c r="Q23" s="33">
        <f>'Leprosy R1'!Q23+'Leprosy R2'!Q23</f>
        <v>61</v>
      </c>
      <c r="R23" s="33">
        <f>'Leprosy R1'!R23+'Leprosy R2'!R23</f>
        <v>23</v>
      </c>
      <c r="S23" s="33">
        <f>'Leprosy R1'!S23+'Leprosy R2'!S23</f>
        <v>0</v>
      </c>
      <c r="T23" s="33">
        <f>'Leprosy R1'!T23+'Leprosy R2'!T23</f>
        <v>192</v>
      </c>
    </row>
    <row r="24" spans="1:20">
      <c r="A24" s="6" t="s">
        <v>19</v>
      </c>
      <c r="B24" s="33">
        <f>'Leprosy R1'!B24+'Leprosy R2'!B24</f>
        <v>126</v>
      </c>
      <c r="C24" s="33">
        <f>'Leprosy R1'!C24+'Leprosy R2'!C24</f>
        <v>163</v>
      </c>
      <c r="D24" s="33">
        <f>'Leprosy R1'!D24+'Leprosy R2'!D24</f>
        <v>0</v>
      </c>
      <c r="E24" s="33">
        <f>'Leprosy R1'!E24+'Leprosy R2'!E24</f>
        <v>2</v>
      </c>
      <c r="F24" s="33">
        <f>'Leprosy R1'!F24+'Leprosy R2'!F24</f>
        <v>16</v>
      </c>
      <c r="G24" s="33">
        <f>'Leprosy R1'!G24+'Leprosy R2'!G24</f>
        <v>307</v>
      </c>
      <c r="H24" s="33">
        <f>'Leprosy R1'!H24+'Leprosy R2'!H24</f>
        <v>190</v>
      </c>
      <c r="I24" s="33">
        <f>'Leprosy R1'!I24+'Leprosy R2'!I24</f>
        <v>1</v>
      </c>
      <c r="J24" s="33">
        <f>'Leprosy R1'!J24+'Leprosy R2'!J24</f>
        <v>9</v>
      </c>
      <c r="K24" s="33">
        <f>'Leprosy R1'!K24+'Leprosy R2'!K24</f>
        <v>11</v>
      </c>
      <c r="L24" s="33">
        <f>'Leprosy R1'!L24+'Leprosy R2'!L24</f>
        <v>211</v>
      </c>
      <c r="M24" s="33">
        <f>'Leprosy R1'!M24+'Leprosy R2'!M24</f>
        <v>96</v>
      </c>
      <c r="N24" s="33">
        <f>'Leprosy R1'!N24+'Leprosy R2'!N24</f>
        <v>37</v>
      </c>
      <c r="O24" s="33">
        <f>'Leprosy R1'!O24+'Leprosy R2'!O24</f>
        <v>44</v>
      </c>
      <c r="P24" s="33">
        <f>'Leprosy R1'!P24+'Leprosy R2'!P24</f>
        <v>12</v>
      </c>
      <c r="Q24" s="33">
        <f>'Leprosy R1'!Q24+'Leprosy R2'!Q24</f>
        <v>18</v>
      </c>
      <c r="R24" s="33">
        <f>'Leprosy R1'!R24+'Leprosy R2'!R24</f>
        <v>11</v>
      </c>
      <c r="S24" s="33">
        <f>'Leprosy R1'!S24+'Leprosy R2'!S24</f>
        <v>1</v>
      </c>
      <c r="T24" s="33">
        <f>'Leprosy R1'!T24+'Leprosy R2'!T24</f>
        <v>87</v>
      </c>
    </row>
    <row r="25" spans="1:20">
      <c r="A25" s="6" t="s">
        <v>20</v>
      </c>
      <c r="B25" s="33">
        <f>'Leprosy R1'!B25+'Leprosy R2'!B25</f>
        <v>151</v>
      </c>
      <c r="C25" s="33">
        <f>'Leprosy R1'!C25+'Leprosy R2'!C25</f>
        <v>313</v>
      </c>
      <c r="D25" s="33">
        <f>'Leprosy R1'!D25+'Leprosy R2'!D25</f>
        <v>1</v>
      </c>
      <c r="E25" s="33">
        <f>'Leprosy R1'!E25+'Leprosy R2'!E25</f>
        <v>6</v>
      </c>
      <c r="F25" s="33">
        <f>'Leprosy R1'!F25+'Leprosy R2'!F25</f>
        <v>27</v>
      </c>
      <c r="G25" s="33">
        <f>'Leprosy R1'!G25+'Leprosy R2'!G25</f>
        <v>498</v>
      </c>
      <c r="H25" s="33">
        <f>'Leprosy R1'!H25+'Leprosy R2'!H25</f>
        <v>297</v>
      </c>
      <c r="I25" s="33">
        <f>'Leprosy R1'!I25+'Leprosy R2'!I25</f>
        <v>1</v>
      </c>
      <c r="J25" s="33">
        <f>'Leprosy R1'!J25+'Leprosy R2'!J25</f>
        <v>3</v>
      </c>
      <c r="K25" s="33">
        <f>'Leprosy R1'!K25+'Leprosy R2'!K25</f>
        <v>26</v>
      </c>
      <c r="L25" s="33">
        <f>'Leprosy R1'!L25+'Leprosy R2'!L25</f>
        <v>327</v>
      </c>
      <c r="M25" s="33">
        <f>'Leprosy R1'!M25+'Leprosy R2'!M25</f>
        <v>171</v>
      </c>
      <c r="N25" s="33">
        <f>'Leprosy R1'!N25+'Leprosy R2'!N25</f>
        <v>44</v>
      </c>
      <c r="O25" s="33">
        <f>'Leprosy R1'!O25+'Leprosy R2'!O25</f>
        <v>56</v>
      </c>
      <c r="P25" s="33">
        <f>'Leprosy R1'!P25+'Leprosy R2'!P25</f>
        <v>16</v>
      </c>
      <c r="Q25" s="33">
        <f>'Leprosy R1'!Q25+'Leprosy R2'!Q25</f>
        <v>44</v>
      </c>
      <c r="R25" s="33">
        <f>'Leprosy R1'!R25+'Leprosy R2'!R25</f>
        <v>12</v>
      </c>
      <c r="S25" s="33">
        <f>'Leprosy R1'!S25+'Leprosy R2'!S25</f>
        <v>0</v>
      </c>
      <c r="T25" s="33">
        <f>'Leprosy R1'!T25+'Leprosy R2'!T25</f>
        <v>173</v>
      </c>
    </row>
    <row r="26" spans="1:20">
      <c r="A26" s="6" t="s">
        <v>21</v>
      </c>
      <c r="B26" s="33">
        <f>'Leprosy R1'!B26+'Leprosy R2'!B26</f>
        <v>111</v>
      </c>
      <c r="C26" s="33">
        <f>'Leprosy R1'!C26+'Leprosy R2'!C26</f>
        <v>191</v>
      </c>
      <c r="D26" s="33">
        <f>'Leprosy R1'!D26+'Leprosy R2'!D26</f>
        <v>2</v>
      </c>
      <c r="E26" s="33">
        <f>'Leprosy R1'!E26+'Leprosy R2'!E26</f>
        <v>4</v>
      </c>
      <c r="F26" s="33">
        <f>'Leprosy R1'!F26+'Leprosy R2'!F26</f>
        <v>18</v>
      </c>
      <c r="G26" s="33">
        <f>'Leprosy R1'!G26+'Leprosy R2'!G26</f>
        <v>326</v>
      </c>
      <c r="H26" s="33">
        <f>'Leprosy R1'!H26+'Leprosy R2'!H26</f>
        <v>192</v>
      </c>
      <c r="I26" s="33">
        <f>'Leprosy R1'!I26+'Leprosy R2'!I26</f>
        <v>2</v>
      </c>
      <c r="J26" s="33">
        <f>'Leprosy R1'!J26+'Leprosy R2'!J26</f>
        <v>0</v>
      </c>
      <c r="K26" s="33">
        <f>'Leprosy R1'!K26+'Leprosy R2'!K26</f>
        <v>15</v>
      </c>
      <c r="L26" s="33">
        <f>'Leprosy R1'!L26+'Leprosy R2'!L26</f>
        <v>209</v>
      </c>
      <c r="M26" s="33">
        <f>'Leprosy R1'!M26+'Leprosy R2'!M26</f>
        <v>117</v>
      </c>
      <c r="N26" s="33">
        <f>'Leprosy R1'!N26+'Leprosy R2'!N26</f>
        <v>19</v>
      </c>
      <c r="O26" s="33">
        <f>'Leprosy R1'!O26+'Leprosy R2'!O26</f>
        <v>22</v>
      </c>
      <c r="P26" s="33">
        <f>'Leprosy R1'!P26+'Leprosy R2'!P26</f>
        <v>4</v>
      </c>
      <c r="Q26" s="33">
        <f>'Leprosy R1'!Q26+'Leprosy R2'!Q26</f>
        <v>19</v>
      </c>
      <c r="R26" s="33">
        <f>'Leprosy R1'!R26+'Leprosy R2'!R26</f>
        <v>2</v>
      </c>
      <c r="S26" s="33">
        <f>'Leprosy R1'!S26+'Leprosy R2'!S26</f>
        <v>0</v>
      </c>
      <c r="T26" s="33">
        <f>'Leprosy R1'!T26+'Leprosy R2'!T26</f>
        <v>95</v>
      </c>
    </row>
    <row r="27" spans="1:20">
      <c r="A27" s="6" t="s">
        <v>22</v>
      </c>
      <c r="B27" s="33">
        <f>'Leprosy R1'!B27+'Leprosy R2'!B27</f>
        <v>160</v>
      </c>
      <c r="C27" s="33">
        <f>'Leprosy R1'!C27+'Leprosy R2'!C27</f>
        <v>150</v>
      </c>
      <c r="D27" s="33">
        <f>'Leprosy R1'!D27+'Leprosy R2'!D27</f>
        <v>0</v>
      </c>
      <c r="E27" s="33">
        <f>'Leprosy R1'!E27+'Leprosy R2'!E27</f>
        <v>6</v>
      </c>
      <c r="F27" s="33">
        <f>'Leprosy R1'!F27+'Leprosy R2'!F27</f>
        <v>33</v>
      </c>
      <c r="G27" s="33">
        <f>'Leprosy R1'!G27+'Leprosy R2'!G27</f>
        <v>349</v>
      </c>
      <c r="H27" s="33">
        <f>'Leprosy R1'!H27+'Leprosy R2'!H27</f>
        <v>98</v>
      </c>
      <c r="I27" s="33">
        <f>'Leprosy R1'!I27+'Leprosy R2'!I27</f>
        <v>4</v>
      </c>
      <c r="J27" s="33">
        <f>'Leprosy R1'!J27+'Leprosy R2'!J27</f>
        <v>18</v>
      </c>
      <c r="K27" s="33">
        <f>'Leprosy R1'!K27+'Leprosy R2'!K27</f>
        <v>39</v>
      </c>
      <c r="L27" s="33">
        <f>'Leprosy R1'!L27+'Leprosy R2'!L27</f>
        <v>159</v>
      </c>
      <c r="M27" s="33">
        <f>'Leprosy R1'!M27+'Leprosy R2'!M27</f>
        <v>190</v>
      </c>
      <c r="N27" s="33">
        <f>'Leprosy R1'!N27+'Leprosy R2'!N27</f>
        <v>13</v>
      </c>
      <c r="O27" s="33">
        <f>'Leprosy R1'!O27+'Leprosy R2'!O27</f>
        <v>7</v>
      </c>
      <c r="P27" s="33">
        <f>'Leprosy R1'!P27+'Leprosy R2'!P27</f>
        <v>3</v>
      </c>
      <c r="Q27" s="33">
        <f>'Leprosy R1'!Q27+'Leprosy R2'!Q27</f>
        <v>13</v>
      </c>
      <c r="R27" s="33">
        <f>'Leprosy R1'!R27+'Leprosy R2'!R27</f>
        <v>3</v>
      </c>
      <c r="S27" s="33">
        <f>'Leprosy R1'!S27+'Leprosy R2'!S27</f>
        <v>0</v>
      </c>
      <c r="T27" s="33">
        <f>'Leprosy R1'!T27+'Leprosy R2'!T27</f>
        <v>54</v>
      </c>
    </row>
    <row r="28" spans="1:20">
      <c r="A28" s="6" t="s">
        <v>23</v>
      </c>
      <c r="B28" s="33">
        <f>'Leprosy R1'!B28+'Leprosy R2'!B28</f>
        <v>121</v>
      </c>
      <c r="C28" s="33">
        <f>'Leprosy R1'!C28+'Leprosy R2'!C28</f>
        <v>137</v>
      </c>
      <c r="D28" s="33">
        <f>'Leprosy R1'!D28+'Leprosy R2'!D28</f>
        <v>0</v>
      </c>
      <c r="E28" s="33">
        <f>'Leprosy R1'!E28+'Leprosy R2'!E28</f>
        <v>3</v>
      </c>
      <c r="F28" s="33">
        <f>'Leprosy R1'!F28+'Leprosy R2'!F28</f>
        <v>16</v>
      </c>
      <c r="G28" s="33">
        <f>'Leprosy R1'!G28+'Leprosy R2'!G28</f>
        <v>277</v>
      </c>
      <c r="H28" s="33">
        <f>'Leprosy R1'!H28+'Leprosy R2'!H28</f>
        <v>107</v>
      </c>
      <c r="I28" s="33">
        <f>'Leprosy R1'!I28+'Leprosy R2'!I28</f>
        <v>0</v>
      </c>
      <c r="J28" s="33">
        <f>'Leprosy R1'!J28+'Leprosy R2'!J28</f>
        <v>11</v>
      </c>
      <c r="K28" s="33">
        <f>'Leprosy R1'!K28+'Leprosy R2'!K28</f>
        <v>16</v>
      </c>
      <c r="L28" s="33">
        <f>'Leprosy R1'!L28+'Leprosy R2'!L28</f>
        <v>134</v>
      </c>
      <c r="M28" s="33">
        <f>'Leprosy R1'!M28+'Leprosy R2'!M28</f>
        <v>143</v>
      </c>
      <c r="N28" s="33">
        <f>'Leprosy R1'!N28+'Leprosy R2'!N28</f>
        <v>7</v>
      </c>
      <c r="O28" s="33">
        <f>'Leprosy R1'!O28+'Leprosy R2'!O28</f>
        <v>1</v>
      </c>
      <c r="P28" s="33">
        <f>'Leprosy R1'!P28+'Leprosy R2'!P28</f>
        <v>0</v>
      </c>
      <c r="Q28" s="33">
        <f>'Leprosy R1'!Q28+'Leprosy R2'!Q28</f>
        <v>7</v>
      </c>
      <c r="R28" s="33">
        <f>'Leprosy R1'!R28+'Leprosy R2'!R28</f>
        <v>3</v>
      </c>
      <c r="S28" s="33">
        <f>'Leprosy R1'!S28+'Leprosy R2'!S28</f>
        <v>0</v>
      </c>
      <c r="T28" s="33">
        <f>'Leprosy R1'!T28+'Leprosy R2'!T28</f>
        <v>65</v>
      </c>
    </row>
    <row r="29" spans="1:20" s="16" customFormat="1">
      <c r="A29" s="7" t="s">
        <v>118</v>
      </c>
      <c r="B29" s="14">
        <f>SUM(B30:B42)</f>
        <v>346</v>
      </c>
      <c r="C29" s="14">
        <f t="shared" ref="C29:T29" si="4">SUM(C30:C42)</f>
        <v>165</v>
      </c>
      <c r="D29" s="14">
        <f t="shared" si="4"/>
        <v>4</v>
      </c>
      <c r="E29" s="14">
        <f t="shared" si="4"/>
        <v>6</v>
      </c>
      <c r="F29" s="14">
        <f>SUM(F30:F42)</f>
        <v>99</v>
      </c>
      <c r="G29" s="14">
        <f>SUM(B29:F29)</f>
        <v>620</v>
      </c>
      <c r="H29" s="14">
        <f t="shared" si="4"/>
        <v>266</v>
      </c>
      <c r="I29" s="14">
        <f t="shared" si="4"/>
        <v>41</v>
      </c>
      <c r="J29" s="14">
        <f t="shared" si="4"/>
        <v>11</v>
      </c>
      <c r="K29" s="14">
        <f t="shared" si="4"/>
        <v>8</v>
      </c>
      <c r="L29" s="14">
        <f>SUM(H29:K29)</f>
        <v>326</v>
      </c>
      <c r="M29" s="14">
        <f>G29-L29</f>
        <v>294</v>
      </c>
      <c r="N29" s="14">
        <f t="shared" si="4"/>
        <v>16</v>
      </c>
      <c r="O29" s="14">
        <f t="shared" si="4"/>
        <v>159</v>
      </c>
      <c r="P29" s="14">
        <f t="shared" si="4"/>
        <v>101</v>
      </c>
      <c r="Q29" s="14">
        <f t="shared" si="4"/>
        <v>5</v>
      </c>
      <c r="R29" s="14">
        <f t="shared" si="4"/>
        <v>20</v>
      </c>
      <c r="S29" s="14">
        <f t="shared" si="4"/>
        <v>0</v>
      </c>
      <c r="T29" s="14">
        <f t="shared" si="4"/>
        <v>58</v>
      </c>
    </row>
    <row r="30" spans="1:20">
      <c r="A30" s="6" t="s">
        <v>24</v>
      </c>
      <c r="B30" s="33">
        <f>'Leprosy R1'!B30+'Leprosy R2'!B30</f>
        <v>2</v>
      </c>
      <c r="C30" s="33">
        <f>'Leprosy R1'!C30+'Leprosy R2'!C30</f>
        <v>1</v>
      </c>
      <c r="D30" s="33">
        <f>'Leprosy R1'!D30+'Leprosy R2'!D30</f>
        <v>0</v>
      </c>
      <c r="E30" s="33">
        <f>'Leprosy R1'!E30+'Leprosy R2'!E30</f>
        <v>0</v>
      </c>
      <c r="F30" s="33">
        <f>'Leprosy R1'!F30+'Leprosy R2'!F30</f>
        <v>2</v>
      </c>
      <c r="G30" s="33">
        <f>'Leprosy R1'!G30+'Leprosy R2'!G30</f>
        <v>5</v>
      </c>
      <c r="H30" s="33">
        <f>'Leprosy R1'!H30+'Leprosy R2'!H30</f>
        <v>1</v>
      </c>
      <c r="I30" s="33">
        <f>'Leprosy R1'!I30+'Leprosy R2'!I30</f>
        <v>0</v>
      </c>
      <c r="J30" s="33">
        <f>'Leprosy R1'!J30+'Leprosy R2'!J30</f>
        <v>0</v>
      </c>
      <c r="K30" s="33">
        <f>'Leprosy R1'!K30+'Leprosy R2'!K30</f>
        <v>1</v>
      </c>
      <c r="L30" s="33">
        <f>'Leprosy R1'!L30+'Leprosy R2'!L30</f>
        <v>2</v>
      </c>
      <c r="M30" s="33">
        <f>'Leprosy R1'!M30+'Leprosy R2'!M30</f>
        <v>3</v>
      </c>
      <c r="N30" s="33">
        <f>'Leprosy R1'!N30+'Leprosy R2'!N30</f>
        <v>0</v>
      </c>
      <c r="O30" s="33">
        <f>'Leprosy R1'!O30+'Leprosy R2'!O30</f>
        <v>0</v>
      </c>
      <c r="P30" s="33">
        <f>'Leprosy R1'!P30+'Leprosy R2'!P30</f>
        <v>0</v>
      </c>
      <c r="Q30" s="33">
        <f>'Leprosy R1'!Q30+'Leprosy R2'!Q30</f>
        <v>0</v>
      </c>
      <c r="R30" s="33">
        <f>'Leprosy R1'!R30+'Leprosy R2'!R30</f>
        <v>0</v>
      </c>
      <c r="S30" s="33">
        <f>'Leprosy R1'!S30+'Leprosy R2'!S30</f>
        <v>0</v>
      </c>
      <c r="T30" s="33">
        <f>'Leprosy R1'!T30+'Leprosy R2'!T30</f>
        <v>0</v>
      </c>
    </row>
    <row r="31" spans="1:20">
      <c r="A31" s="6" t="s">
        <v>25</v>
      </c>
      <c r="B31" s="33">
        <f>'Leprosy R1'!B31+'Leprosy R2'!B31</f>
        <v>0</v>
      </c>
      <c r="C31" s="33">
        <f>'Leprosy R1'!C31+'Leprosy R2'!C31</f>
        <v>0</v>
      </c>
      <c r="D31" s="33">
        <f>'Leprosy R1'!D31+'Leprosy R2'!D31</f>
        <v>0</v>
      </c>
      <c r="E31" s="33">
        <f>'Leprosy R1'!E31+'Leprosy R2'!E31</f>
        <v>0</v>
      </c>
      <c r="F31" s="33">
        <f>'Leprosy R1'!F31+'Leprosy R2'!F31</f>
        <v>0</v>
      </c>
      <c r="G31" s="33">
        <f>'Leprosy R1'!G31+'Leprosy R2'!G31</f>
        <v>0</v>
      </c>
      <c r="H31" s="33">
        <f>'Leprosy R1'!H31+'Leprosy R2'!H31</f>
        <v>0</v>
      </c>
      <c r="I31" s="33">
        <f>'Leprosy R1'!I31+'Leprosy R2'!I31</f>
        <v>0</v>
      </c>
      <c r="J31" s="33">
        <f>'Leprosy R1'!J31+'Leprosy R2'!J31</f>
        <v>0</v>
      </c>
      <c r="K31" s="33">
        <f>'Leprosy R1'!K31+'Leprosy R2'!K31</f>
        <v>0</v>
      </c>
      <c r="L31" s="33">
        <f>'Leprosy R1'!L31+'Leprosy R2'!L31</f>
        <v>0</v>
      </c>
      <c r="M31" s="33">
        <f>'Leprosy R1'!M31+'Leprosy R2'!M31</f>
        <v>0</v>
      </c>
      <c r="N31" s="33">
        <f>'Leprosy R1'!N31+'Leprosy R2'!N31</f>
        <v>0</v>
      </c>
      <c r="O31" s="33">
        <f>'Leprosy R1'!O31+'Leprosy R2'!O31</f>
        <v>0</v>
      </c>
      <c r="P31" s="33">
        <f>'Leprosy R1'!P31+'Leprosy R2'!P31</f>
        <v>0</v>
      </c>
      <c r="Q31" s="33">
        <f>'Leprosy R1'!Q31+'Leprosy R2'!Q31</f>
        <v>0</v>
      </c>
      <c r="R31" s="33">
        <f>'Leprosy R1'!R31+'Leprosy R2'!R31</f>
        <v>0</v>
      </c>
      <c r="S31" s="33">
        <f>'Leprosy R1'!S31+'Leprosy R2'!S31</f>
        <v>0</v>
      </c>
      <c r="T31" s="33">
        <f>'Leprosy R1'!T31+'Leprosy R2'!T31</f>
        <v>0</v>
      </c>
    </row>
    <row r="32" spans="1:20">
      <c r="A32" s="6" t="s">
        <v>26</v>
      </c>
      <c r="B32" s="33">
        <f>'Leprosy R1'!B32+'Leprosy R2'!B32</f>
        <v>0</v>
      </c>
      <c r="C32" s="33">
        <f>'Leprosy R1'!C32+'Leprosy R2'!C32</f>
        <v>1</v>
      </c>
      <c r="D32" s="33">
        <f>'Leprosy R1'!D32+'Leprosy R2'!D32</f>
        <v>0</v>
      </c>
      <c r="E32" s="33">
        <f>'Leprosy R1'!E32+'Leprosy R2'!E32</f>
        <v>0</v>
      </c>
      <c r="F32" s="33">
        <f>'Leprosy R1'!F32+'Leprosy R2'!F32</f>
        <v>0</v>
      </c>
      <c r="G32" s="33">
        <f>'Leprosy R1'!G32+'Leprosy R2'!G32</f>
        <v>1</v>
      </c>
      <c r="H32" s="33">
        <f>'Leprosy R1'!H32+'Leprosy R2'!H32</f>
        <v>1</v>
      </c>
      <c r="I32" s="33">
        <f>'Leprosy R1'!I32+'Leprosy R2'!I32</f>
        <v>0</v>
      </c>
      <c r="J32" s="33">
        <f>'Leprosy R1'!J32+'Leprosy R2'!J32</f>
        <v>0</v>
      </c>
      <c r="K32" s="33">
        <f>'Leprosy R1'!K32+'Leprosy R2'!K32</f>
        <v>0</v>
      </c>
      <c r="L32" s="33">
        <f>'Leprosy R1'!L32+'Leprosy R2'!L32</f>
        <v>1</v>
      </c>
      <c r="M32" s="33">
        <f>'Leprosy R1'!M32+'Leprosy R2'!M32</f>
        <v>0</v>
      </c>
      <c r="N32" s="33">
        <f>'Leprosy R1'!N32+'Leprosy R2'!N32</f>
        <v>0</v>
      </c>
      <c r="O32" s="33">
        <f>'Leprosy R1'!O32+'Leprosy R2'!O32</f>
        <v>0</v>
      </c>
      <c r="P32" s="33">
        <f>'Leprosy R1'!P32+'Leprosy R2'!P32</f>
        <v>0</v>
      </c>
      <c r="Q32" s="33">
        <f>'Leprosy R1'!Q32+'Leprosy R2'!Q32</f>
        <v>0</v>
      </c>
      <c r="R32" s="33">
        <f>'Leprosy R1'!R32+'Leprosy R2'!R32</f>
        <v>0</v>
      </c>
      <c r="S32" s="33">
        <f>'Leprosy R1'!S32+'Leprosy R2'!S32</f>
        <v>0</v>
      </c>
      <c r="T32" s="33">
        <f>'Leprosy R1'!T32+'Leprosy R2'!T32</f>
        <v>0</v>
      </c>
    </row>
    <row r="33" spans="1:20">
      <c r="A33" s="6" t="s">
        <v>27</v>
      </c>
      <c r="B33" s="33">
        <f>'Leprosy R1'!B33+'Leprosy R2'!B33</f>
        <v>5</v>
      </c>
      <c r="C33" s="33">
        <f>'Leprosy R1'!C33+'Leprosy R2'!C33</f>
        <v>3</v>
      </c>
      <c r="D33" s="33">
        <f>'Leprosy R1'!D33+'Leprosy R2'!D33</f>
        <v>0</v>
      </c>
      <c r="E33" s="33">
        <f>'Leprosy R1'!E33+'Leprosy R2'!E33</f>
        <v>0</v>
      </c>
      <c r="F33" s="33">
        <f>'Leprosy R1'!F33+'Leprosy R2'!F33</f>
        <v>0</v>
      </c>
      <c r="G33" s="33">
        <f>'Leprosy R1'!G33+'Leprosy R2'!G33</f>
        <v>8</v>
      </c>
      <c r="H33" s="33">
        <f>'Leprosy R1'!H33+'Leprosy R2'!H33</f>
        <v>5</v>
      </c>
      <c r="I33" s="33">
        <f>'Leprosy R1'!I33+'Leprosy R2'!I33</f>
        <v>0</v>
      </c>
      <c r="J33" s="33">
        <f>'Leprosy R1'!J33+'Leprosy R2'!J33</f>
        <v>0</v>
      </c>
      <c r="K33" s="33">
        <f>'Leprosy R1'!K33+'Leprosy R2'!K33</f>
        <v>0</v>
      </c>
      <c r="L33" s="33">
        <f>'Leprosy R1'!L33+'Leprosy R2'!L33</f>
        <v>5</v>
      </c>
      <c r="M33" s="33">
        <f>'Leprosy R1'!M33+'Leprosy R2'!M33</f>
        <v>3</v>
      </c>
      <c r="N33" s="33">
        <f>'Leprosy R1'!N33+'Leprosy R2'!N33</f>
        <v>0</v>
      </c>
      <c r="O33" s="33">
        <f>'Leprosy R1'!O33+'Leprosy R2'!O33</f>
        <v>0</v>
      </c>
      <c r="P33" s="33">
        <f>'Leprosy R1'!P33+'Leprosy R2'!P33</f>
        <v>0</v>
      </c>
      <c r="Q33" s="33">
        <f>'Leprosy R1'!Q33+'Leprosy R2'!Q33</f>
        <v>0</v>
      </c>
      <c r="R33" s="33">
        <f>'Leprosy R1'!R33+'Leprosy R2'!R33</f>
        <v>0</v>
      </c>
      <c r="S33" s="33">
        <f>'Leprosy R1'!S33+'Leprosy R2'!S33</f>
        <v>0</v>
      </c>
      <c r="T33" s="33">
        <f>'Leprosy R1'!T33+'Leprosy R2'!T33</f>
        <v>0</v>
      </c>
    </row>
    <row r="34" spans="1:20">
      <c r="A34" s="6" t="s">
        <v>28</v>
      </c>
      <c r="B34" s="33">
        <f>'Leprosy R1'!B34+'Leprosy R2'!B34</f>
        <v>6</v>
      </c>
      <c r="C34" s="33">
        <f>'Leprosy R1'!C34+'Leprosy R2'!C34</f>
        <v>2</v>
      </c>
      <c r="D34" s="33">
        <f>'Leprosy R1'!D34+'Leprosy R2'!D34</f>
        <v>0</v>
      </c>
      <c r="E34" s="33">
        <f>'Leprosy R1'!E34+'Leprosy R2'!E34</f>
        <v>0</v>
      </c>
      <c r="F34" s="33">
        <f>'Leprosy R1'!F34+'Leprosy R2'!F34</f>
        <v>1</v>
      </c>
      <c r="G34" s="33">
        <f>'Leprosy R1'!G34+'Leprosy R2'!G34</f>
        <v>9</v>
      </c>
      <c r="H34" s="33">
        <f>'Leprosy R1'!H34+'Leprosy R2'!H34</f>
        <v>6</v>
      </c>
      <c r="I34" s="33">
        <f>'Leprosy R1'!I34+'Leprosy R2'!I34</f>
        <v>0</v>
      </c>
      <c r="J34" s="33">
        <f>'Leprosy R1'!J34+'Leprosy R2'!J34</f>
        <v>0</v>
      </c>
      <c r="K34" s="33">
        <f>'Leprosy R1'!K34+'Leprosy R2'!K34</f>
        <v>0</v>
      </c>
      <c r="L34" s="33">
        <f>'Leprosy R1'!L34+'Leprosy R2'!L34</f>
        <v>6</v>
      </c>
      <c r="M34" s="33">
        <f>'Leprosy R1'!M34+'Leprosy R2'!M34</f>
        <v>3</v>
      </c>
      <c r="N34" s="33">
        <f>'Leprosy R1'!N34+'Leprosy R2'!N34</f>
        <v>0</v>
      </c>
      <c r="O34" s="33">
        <f>'Leprosy R1'!O34+'Leprosy R2'!O34</f>
        <v>0</v>
      </c>
      <c r="P34" s="33">
        <f>'Leprosy R1'!P34+'Leprosy R2'!P34</f>
        <v>0</v>
      </c>
      <c r="Q34" s="33">
        <f>'Leprosy R1'!Q34+'Leprosy R2'!Q34</f>
        <v>0</v>
      </c>
      <c r="R34" s="33">
        <f>'Leprosy R1'!R34+'Leprosy R2'!R34</f>
        <v>0</v>
      </c>
      <c r="S34" s="33">
        <f>'Leprosy R1'!S34+'Leprosy R2'!S34</f>
        <v>0</v>
      </c>
      <c r="T34" s="33">
        <f>'Leprosy R1'!T34+'Leprosy R2'!T34</f>
        <v>0</v>
      </c>
    </row>
    <row r="35" spans="1:20">
      <c r="A35" s="6" t="s">
        <v>29</v>
      </c>
      <c r="B35" s="33">
        <f>'Leprosy R1'!B35+'Leprosy R2'!B35</f>
        <v>81</v>
      </c>
      <c r="C35" s="33">
        <f>'Leprosy R1'!C35+'Leprosy R2'!C35</f>
        <v>14</v>
      </c>
      <c r="D35" s="33">
        <f>'Leprosy R1'!D35+'Leprosy R2'!D35</f>
        <v>0</v>
      </c>
      <c r="E35" s="33">
        <f>'Leprosy R1'!E35+'Leprosy R2'!E35</f>
        <v>0</v>
      </c>
      <c r="F35" s="33">
        <f>'Leprosy R1'!F35+'Leprosy R2'!F35</f>
        <v>47</v>
      </c>
      <c r="G35" s="33">
        <f>'Leprosy R1'!G35+'Leprosy R2'!G35</f>
        <v>142</v>
      </c>
      <c r="H35" s="33">
        <f>'Leprosy R1'!H35+'Leprosy R2'!H35</f>
        <v>22</v>
      </c>
      <c r="I35" s="33">
        <f>'Leprosy R1'!I35+'Leprosy R2'!I35</f>
        <v>17</v>
      </c>
      <c r="J35" s="33">
        <f>'Leprosy R1'!J35+'Leprosy R2'!J35</f>
        <v>3</v>
      </c>
      <c r="K35" s="33">
        <f>'Leprosy R1'!K35+'Leprosy R2'!K35</f>
        <v>0</v>
      </c>
      <c r="L35" s="33">
        <f>'Leprosy R1'!L35+'Leprosy R2'!L35</f>
        <v>42</v>
      </c>
      <c r="M35" s="33">
        <f>'Leprosy R1'!M35+'Leprosy R2'!M35</f>
        <v>100</v>
      </c>
      <c r="N35" s="33">
        <f>'Leprosy R1'!N35+'Leprosy R2'!N35</f>
        <v>0</v>
      </c>
      <c r="O35" s="33">
        <f>'Leprosy R1'!O35+'Leprosy R2'!O35</f>
        <v>64</v>
      </c>
      <c r="P35" s="33">
        <f>'Leprosy R1'!P35+'Leprosy R2'!P35</f>
        <v>52</v>
      </c>
      <c r="Q35" s="33">
        <f>'Leprosy R1'!Q35+'Leprosy R2'!Q35</f>
        <v>1</v>
      </c>
      <c r="R35" s="33">
        <f>'Leprosy R1'!R35+'Leprosy R2'!R35</f>
        <v>11</v>
      </c>
      <c r="S35" s="33">
        <f>'Leprosy R1'!S35+'Leprosy R2'!S35</f>
        <v>0</v>
      </c>
      <c r="T35" s="33">
        <f>'Leprosy R1'!T35+'Leprosy R2'!T35</f>
        <v>0</v>
      </c>
    </row>
    <row r="36" spans="1:20">
      <c r="A36" s="6" t="s">
        <v>30</v>
      </c>
      <c r="B36" s="33">
        <f>'Leprosy R1'!B36+'Leprosy R2'!B36</f>
        <v>2</v>
      </c>
      <c r="C36" s="33">
        <f>'Leprosy R1'!C36+'Leprosy R2'!C36</f>
        <v>2</v>
      </c>
      <c r="D36" s="33">
        <f>'Leprosy R1'!D36+'Leprosy R2'!D36</f>
        <v>0</v>
      </c>
      <c r="E36" s="33">
        <f>'Leprosy R1'!E36+'Leprosy R2'!E36</f>
        <v>0</v>
      </c>
      <c r="F36" s="33">
        <f>'Leprosy R1'!F36+'Leprosy R2'!F36</f>
        <v>1</v>
      </c>
      <c r="G36" s="33">
        <f>'Leprosy R1'!G36+'Leprosy R2'!G36</f>
        <v>5</v>
      </c>
      <c r="H36" s="33">
        <f>'Leprosy R1'!H36+'Leprosy R2'!H36</f>
        <v>1</v>
      </c>
      <c r="I36" s="33">
        <f>'Leprosy R1'!I36+'Leprosy R2'!I36</f>
        <v>0</v>
      </c>
      <c r="J36" s="33">
        <f>'Leprosy R1'!J36+'Leprosy R2'!J36</f>
        <v>0</v>
      </c>
      <c r="K36" s="33">
        <f>'Leprosy R1'!K36+'Leprosy R2'!K36</f>
        <v>0</v>
      </c>
      <c r="L36" s="33">
        <f>'Leprosy R1'!L36+'Leprosy R2'!L36</f>
        <v>1</v>
      </c>
      <c r="M36" s="33">
        <f>'Leprosy R1'!M36+'Leprosy R2'!M36</f>
        <v>4</v>
      </c>
      <c r="N36" s="33">
        <f>'Leprosy R1'!N36+'Leprosy R2'!N36</f>
        <v>0</v>
      </c>
      <c r="O36" s="33">
        <f>'Leprosy R1'!O36+'Leprosy R2'!O36</f>
        <v>0</v>
      </c>
      <c r="P36" s="33">
        <f>'Leprosy R1'!P36+'Leprosy R2'!P36</f>
        <v>0</v>
      </c>
      <c r="Q36" s="33">
        <f>'Leprosy R1'!Q36+'Leprosy R2'!Q36</f>
        <v>0</v>
      </c>
      <c r="R36" s="33">
        <f>'Leprosy R1'!R36+'Leprosy R2'!R36</f>
        <v>0</v>
      </c>
      <c r="S36" s="33">
        <f>'Leprosy R1'!S36+'Leprosy R2'!S36</f>
        <v>0</v>
      </c>
      <c r="T36" s="33">
        <f>'Leprosy R1'!T36+'Leprosy R2'!T36</f>
        <v>1</v>
      </c>
    </row>
    <row r="37" spans="1:20">
      <c r="A37" s="6" t="s">
        <v>31</v>
      </c>
      <c r="B37" s="33">
        <f>'Leprosy R1'!B37+'Leprosy R2'!B37</f>
        <v>126</v>
      </c>
      <c r="C37" s="33">
        <f>'Leprosy R1'!C37+'Leprosy R2'!C37</f>
        <v>63</v>
      </c>
      <c r="D37" s="33">
        <f>'Leprosy R1'!D37+'Leprosy R2'!D37</f>
        <v>2</v>
      </c>
      <c r="E37" s="33">
        <f>'Leprosy R1'!E37+'Leprosy R2'!E37</f>
        <v>3</v>
      </c>
      <c r="F37" s="33">
        <f>'Leprosy R1'!F37+'Leprosy R2'!F37</f>
        <v>46</v>
      </c>
      <c r="G37" s="33">
        <f>'Leprosy R1'!G37+'Leprosy R2'!G37</f>
        <v>240</v>
      </c>
      <c r="H37" s="33">
        <f>'Leprosy R1'!H37+'Leprosy R2'!H37</f>
        <v>122</v>
      </c>
      <c r="I37" s="33">
        <f>'Leprosy R1'!I37+'Leprosy R2'!I37</f>
        <v>21</v>
      </c>
      <c r="J37" s="33">
        <f>'Leprosy R1'!J37+'Leprosy R2'!J37</f>
        <v>0</v>
      </c>
      <c r="K37" s="33">
        <f>'Leprosy R1'!K37+'Leprosy R2'!K37</f>
        <v>1</v>
      </c>
      <c r="L37" s="33">
        <f>'Leprosy R1'!L37+'Leprosy R2'!L37</f>
        <v>144</v>
      </c>
      <c r="M37" s="33">
        <f>'Leprosy R1'!M37+'Leprosy R2'!M37</f>
        <v>96</v>
      </c>
      <c r="N37" s="33">
        <f>'Leprosy R1'!N37+'Leprosy R2'!N37</f>
        <v>5</v>
      </c>
      <c r="O37" s="33">
        <f>'Leprosy R1'!O37+'Leprosy R2'!O37</f>
        <v>63</v>
      </c>
      <c r="P37" s="33">
        <f>'Leprosy R1'!P37+'Leprosy R2'!P37</f>
        <v>18</v>
      </c>
      <c r="Q37" s="33">
        <f>'Leprosy R1'!Q37+'Leprosy R2'!Q37</f>
        <v>2</v>
      </c>
      <c r="R37" s="33">
        <f>'Leprosy R1'!R37+'Leprosy R2'!R37</f>
        <v>7</v>
      </c>
      <c r="S37" s="33">
        <f>'Leprosy R1'!S37+'Leprosy R2'!S37</f>
        <v>0</v>
      </c>
      <c r="T37" s="33">
        <f>'Leprosy R1'!T37+'Leprosy R2'!T37</f>
        <v>18</v>
      </c>
    </row>
    <row r="38" spans="1:20">
      <c r="A38" s="6" t="s">
        <v>32</v>
      </c>
      <c r="B38" s="33">
        <f>'Leprosy R1'!B38+'Leprosy R2'!B38</f>
        <v>5</v>
      </c>
      <c r="C38" s="33">
        <f>'Leprosy R1'!C38+'Leprosy R2'!C38</f>
        <v>1</v>
      </c>
      <c r="D38" s="33">
        <f>'Leprosy R1'!D38+'Leprosy R2'!D38</f>
        <v>0</v>
      </c>
      <c r="E38" s="33">
        <f>'Leprosy R1'!E38+'Leprosy R2'!E38</f>
        <v>0</v>
      </c>
      <c r="F38" s="33">
        <f>'Leprosy R1'!F38+'Leprosy R2'!F38</f>
        <v>0</v>
      </c>
      <c r="G38" s="33">
        <f>'Leprosy R1'!G38+'Leprosy R2'!G38</f>
        <v>6</v>
      </c>
      <c r="H38" s="33">
        <f>'Leprosy R1'!H38+'Leprosy R2'!H38</f>
        <v>2</v>
      </c>
      <c r="I38" s="33">
        <f>'Leprosy R1'!I38+'Leprosy R2'!I38</f>
        <v>2</v>
      </c>
      <c r="J38" s="33">
        <f>'Leprosy R1'!J38+'Leprosy R2'!J38</f>
        <v>0</v>
      </c>
      <c r="K38" s="33">
        <f>'Leprosy R1'!K38+'Leprosy R2'!K38</f>
        <v>2</v>
      </c>
      <c r="L38" s="33">
        <f>'Leprosy R1'!L38+'Leprosy R2'!L38</f>
        <v>6</v>
      </c>
      <c r="M38" s="33">
        <f>'Leprosy R1'!M38+'Leprosy R2'!M38</f>
        <v>0</v>
      </c>
      <c r="N38" s="33">
        <f>'Leprosy R1'!N38+'Leprosy R2'!N38</f>
        <v>0</v>
      </c>
      <c r="O38" s="33">
        <f>'Leprosy R1'!O38+'Leprosy R2'!O38</f>
        <v>0</v>
      </c>
      <c r="P38" s="33">
        <f>'Leprosy R1'!P38+'Leprosy R2'!P38</f>
        <v>0</v>
      </c>
      <c r="Q38" s="33">
        <f>'Leprosy R1'!Q38+'Leprosy R2'!Q38</f>
        <v>0</v>
      </c>
      <c r="R38" s="33">
        <f>'Leprosy R1'!R38+'Leprosy R2'!R38</f>
        <v>0</v>
      </c>
      <c r="S38" s="33">
        <f>'Leprosy R1'!S38+'Leprosy R2'!S38</f>
        <v>0</v>
      </c>
      <c r="T38" s="33">
        <f>'Leprosy R1'!T38+'Leprosy R2'!T38</f>
        <v>0</v>
      </c>
    </row>
    <row r="39" spans="1:20">
      <c r="A39" s="6" t="s">
        <v>33</v>
      </c>
      <c r="B39" s="33">
        <f>'Leprosy R1'!B39+'Leprosy R2'!B39</f>
        <v>1</v>
      </c>
      <c r="C39" s="33">
        <f>'Leprosy R1'!C39+'Leprosy R2'!C39</f>
        <v>0</v>
      </c>
      <c r="D39" s="33">
        <f>'Leprosy R1'!D39+'Leprosy R2'!D39</f>
        <v>1</v>
      </c>
      <c r="E39" s="33">
        <f>'Leprosy R1'!E39+'Leprosy R2'!E39</f>
        <v>0</v>
      </c>
      <c r="F39" s="33">
        <f>'Leprosy R1'!F39+'Leprosy R2'!F39</f>
        <v>0</v>
      </c>
      <c r="G39" s="33">
        <f>'Leprosy R1'!G39+'Leprosy R2'!G39</f>
        <v>2</v>
      </c>
      <c r="H39" s="33">
        <f>'Leprosy R1'!H39+'Leprosy R2'!H39</f>
        <v>2</v>
      </c>
      <c r="I39" s="33">
        <f>'Leprosy R1'!I39+'Leprosy R2'!I39</f>
        <v>0</v>
      </c>
      <c r="J39" s="33">
        <f>'Leprosy R1'!J39+'Leprosy R2'!J39</f>
        <v>0</v>
      </c>
      <c r="K39" s="33">
        <f>'Leprosy R1'!K39+'Leprosy R2'!K39</f>
        <v>0</v>
      </c>
      <c r="L39" s="33">
        <f>'Leprosy R1'!L39+'Leprosy R2'!L39</f>
        <v>2</v>
      </c>
      <c r="M39" s="33">
        <f>'Leprosy R1'!M39+'Leprosy R2'!M39</f>
        <v>0</v>
      </c>
      <c r="N39" s="33">
        <f>'Leprosy R1'!N39+'Leprosy R2'!N39</f>
        <v>0</v>
      </c>
      <c r="O39" s="33">
        <f>'Leprosy R1'!O39+'Leprosy R2'!O39</f>
        <v>0</v>
      </c>
      <c r="P39" s="33">
        <f>'Leprosy R1'!P39+'Leprosy R2'!P39</f>
        <v>0</v>
      </c>
      <c r="Q39" s="33">
        <f>'Leprosy R1'!Q39+'Leprosy R2'!Q39</f>
        <v>0</v>
      </c>
      <c r="R39" s="33">
        <f>'Leprosy R1'!R39+'Leprosy R2'!R39</f>
        <v>0</v>
      </c>
      <c r="S39" s="33">
        <f>'Leprosy R1'!S39+'Leprosy R2'!S39</f>
        <v>0</v>
      </c>
      <c r="T39" s="33">
        <f>'Leprosy R1'!T39+'Leprosy R2'!T39</f>
        <v>0</v>
      </c>
    </row>
    <row r="40" spans="1:20">
      <c r="A40" s="6" t="s">
        <v>34</v>
      </c>
      <c r="B40" s="33">
        <f>'Leprosy R1'!B40+'Leprosy R2'!B40</f>
        <v>18</v>
      </c>
      <c r="C40" s="33">
        <f>'Leprosy R1'!C40+'Leprosy R2'!C40</f>
        <v>8</v>
      </c>
      <c r="D40" s="33">
        <f>'Leprosy R1'!D40+'Leprosy R2'!D40</f>
        <v>0</v>
      </c>
      <c r="E40" s="33">
        <f>'Leprosy R1'!E40+'Leprosy R2'!E40</f>
        <v>0</v>
      </c>
      <c r="F40" s="33">
        <f>'Leprosy R1'!F40+'Leprosy R2'!F40</f>
        <v>0</v>
      </c>
      <c r="G40" s="33">
        <f>'Leprosy R1'!G40+'Leprosy R2'!G40</f>
        <v>26</v>
      </c>
      <c r="H40" s="33">
        <f>'Leprosy R1'!H40+'Leprosy R2'!H40</f>
        <v>16</v>
      </c>
      <c r="I40" s="33">
        <f>'Leprosy R1'!I40+'Leprosy R2'!I40</f>
        <v>0</v>
      </c>
      <c r="J40" s="33">
        <f>'Leprosy R1'!J40+'Leprosy R2'!J40</f>
        <v>0</v>
      </c>
      <c r="K40" s="33">
        <f>'Leprosy R1'!K40+'Leprosy R2'!K40</f>
        <v>0</v>
      </c>
      <c r="L40" s="33">
        <f>'Leprosy R1'!L40+'Leprosy R2'!L40</f>
        <v>16</v>
      </c>
      <c r="M40" s="33">
        <f>'Leprosy R1'!M40+'Leprosy R2'!M40</f>
        <v>10</v>
      </c>
      <c r="N40" s="33">
        <f>'Leprosy R1'!N40+'Leprosy R2'!N40</f>
        <v>0</v>
      </c>
      <c r="O40" s="33">
        <f>'Leprosy R1'!O40+'Leprosy R2'!O40</f>
        <v>5</v>
      </c>
      <c r="P40" s="33">
        <f>'Leprosy R1'!P40+'Leprosy R2'!P40</f>
        <v>1</v>
      </c>
      <c r="Q40" s="33">
        <f>'Leprosy R1'!Q40+'Leprosy R2'!Q40</f>
        <v>0</v>
      </c>
      <c r="R40" s="33">
        <f>'Leprosy R1'!R40+'Leprosy R2'!R40</f>
        <v>1</v>
      </c>
      <c r="S40" s="33">
        <f>'Leprosy R1'!S40+'Leprosy R2'!S40</f>
        <v>0</v>
      </c>
      <c r="T40" s="33">
        <f>'Leprosy R1'!T40+'Leprosy R2'!T40</f>
        <v>1</v>
      </c>
    </row>
    <row r="41" spans="1:20">
      <c r="A41" s="6" t="s">
        <v>35</v>
      </c>
      <c r="B41" s="33">
        <f>'Leprosy R1'!B41+'Leprosy R2'!B41</f>
        <v>19</v>
      </c>
      <c r="C41" s="33">
        <f>'Leprosy R1'!C41+'Leprosy R2'!C41</f>
        <v>10</v>
      </c>
      <c r="D41" s="33">
        <f>'Leprosy R1'!D41+'Leprosy R2'!D41</f>
        <v>0</v>
      </c>
      <c r="E41" s="33">
        <f>'Leprosy R1'!E41+'Leprosy R2'!E41</f>
        <v>0</v>
      </c>
      <c r="F41" s="33">
        <f>'Leprosy R1'!F41+'Leprosy R2'!F41</f>
        <v>0</v>
      </c>
      <c r="G41" s="33">
        <f>'Leprosy R1'!G41+'Leprosy R2'!G41</f>
        <v>29</v>
      </c>
      <c r="H41" s="33">
        <f>'Leprosy R1'!H41+'Leprosy R2'!H41</f>
        <v>17</v>
      </c>
      <c r="I41" s="33">
        <f>'Leprosy R1'!I41+'Leprosy R2'!I41</f>
        <v>0</v>
      </c>
      <c r="J41" s="33">
        <f>'Leprosy R1'!J41+'Leprosy R2'!J41</f>
        <v>0</v>
      </c>
      <c r="K41" s="33">
        <f>'Leprosy R1'!K41+'Leprosy R2'!K41</f>
        <v>0</v>
      </c>
      <c r="L41" s="33">
        <f>'Leprosy R1'!L41+'Leprosy R2'!L41</f>
        <v>17</v>
      </c>
      <c r="M41" s="33">
        <f>'Leprosy R1'!M41+'Leprosy R2'!M41</f>
        <v>12</v>
      </c>
      <c r="N41" s="33">
        <f>'Leprosy R1'!N41+'Leprosy R2'!N41</f>
        <v>0</v>
      </c>
      <c r="O41" s="33">
        <f>'Leprosy R1'!O41+'Leprosy R2'!O41</f>
        <v>6</v>
      </c>
      <c r="P41" s="33">
        <f>'Leprosy R1'!P41+'Leprosy R2'!P41</f>
        <v>2</v>
      </c>
      <c r="Q41" s="33">
        <f>'Leprosy R1'!Q41+'Leprosy R2'!Q41</f>
        <v>0</v>
      </c>
      <c r="R41" s="33">
        <f>'Leprosy R1'!R41+'Leprosy R2'!R41</f>
        <v>0</v>
      </c>
      <c r="S41" s="33">
        <f>'Leprosy R1'!S41+'Leprosy R2'!S41</f>
        <v>0</v>
      </c>
      <c r="T41" s="33">
        <f>'Leprosy R1'!T41+'Leprosy R2'!T41</f>
        <v>4</v>
      </c>
    </row>
    <row r="42" spans="1:20">
      <c r="A42" s="6" t="s">
        <v>36</v>
      </c>
      <c r="B42" s="33">
        <f>'Leprosy R1'!B42+'Leprosy R2'!B42</f>
        <v>81</v>
      </c>
      <c r="C42" s="33">
        <f>'Leprosy R1'!C42+'Leprosy R2'!C42</f>
        <v>60</v>
      </c>
      <c r="D42" s="33">
        <f>'Leprosy R1'!D42+'Leprosy R2'!D42</f>
        <v>1</v>
      </c>
      <c r="E42" s="33">
        <f>'Leprosy R1'!E42+'Leprosy R2'!E42</f>
        <v>3</v>
      </c>
      <c r="F42" s="33">
        <f>'Leprosy R1'!F42+'Leprosy R2'!F42</f>
        <v>2</v>
      </c>
      <c r="G42" s="33">
        <f>'Leprosy R1'!G42+'Leprosy R2'!G42</f>
        <v>147</v>
      </c>
      <c r="H42" s="33">
        <f>'Leprosy R1'!H42+'Leprosy R2'!H42</f>
        <v>71</v>
      </c>
      <c r="I42" s="33">
        <f>'Leprosy R1'!I42+'Leprosy R2'!I42</f>
        <v>1</v>
      </c>
      <c r="J42" s="33">
        <f>'Leprosy R1'!J42+'Leprosy R2'!J42</f>
        <v>8</v>
      </c>
      <c r="K42" s="33">
        <f>'Leprosy R1'!K42+'Leprosy R2'!K42</f>
        <v>4</v>
      </c>
      <c r="L42" s="33">
        <f>'Leprosy R1'!L42+'Leprosy R2'!L42</f>
        <v>84</v>
      </c>
      <c r="M42" s="33">
        <f>'Leprosy R1'!M42+'Leprosy R2'!M42</f>
        <v>63</v>
      </c>
      <c r="N42" s="33">
        <f>'Leprosy R1'!N42+'Leprosy R2'!N42</f>
        <v>11</v>
      </c>
      <c r="O42" s="33">
        <f>'Leprosy R1'!O42+'Leprosy R2'!O42</f>
        <v>21</v>
      </c>
      <c r="P42" s="33">
        <f>'Leprosy R1'!P42+'Leprosy R2'!P42</f>
        <v>28</v>
      </c>
      <c r="Q42" s="33">
        <f>'Leprosy R1'!Q42+'Leprosy R2'!Q42</f>
        <v>2</v>
      </c>
      <c r="R42" s="33">
        <f>'Leprosy R1'!R42+'Leprosy R2'!R42</f>
        <v>1</v>
      </c>
      <c r="S42" s="33">
        <f>'Leprosy R1'!S42+'Leprosy R2'!S42</f>
        <v>0</v>
      </c>
      <c r="T42" s="33">
        <f>'Leprosy R1'!T42+'Leprosy R2'!T42</f>
        <v>34</v>
      </c>
    </row>
    <row r="43" spans="1:20" s="16" customFormat="1">
      <c r="A43" s="7" t="s">
        <v>37</v>
      </c>
      <c r="B43" s="14">
        <f>SUM(B44:B54)</f>
        <v>111</v>
      </c>
      <c r="C43" s="14">
        <f t="shared" ref="C43:T43" si="5">SUM(C44:C54)</f>
        <v>88</v>
      </c>
      <c r="D43" s="14">
        <f t="shared" si="5"/>
        <v>0</v>
      </c>
      <c r="E43" s="14">
        <f t="shared" si="5"/>
        <v>0</v>
      </c>
      <c r="F43" s="14">
        <f t="shared" si="5"/>
        <v>16</v>
      </c>
      <c r="G43" s="14">
        <f>SUM(B43:F43)</f>
        <v>215</v>
      </c>
      <c r="H43" s="14">
        <f t="shared" si="5"/>
        <v>109</v>
      </c>
      <c r="I43" s="14">
        <f t="shared" si="5"/>
        <v>3</v>
      </c>
      <c r="J43" s="14">
        <f t="shared" si="5"/>
        <v>0</v>
      </c>
      <c r="K43" s="14">
        <f t="shared" si="5"/>
        <v>2</v>
      </c>
      <c r="L43" s="14">
        <f>SUM(H43:K43)</f>
        <v>114</v>
      </c>
      <c r="M43" s="14">
        <f>G43-L43</f>
        <v>101</v>
      </c>
      <c r="N43" s="14">
        <f t="shared" si="5"/>
        <v>7</v>
      </c>
      <c r="O43" s="14">
        <f t="shared" si="5"/>
        <v>56</v>
      </c>
      <c r="P43" s="14">
        <f t="shared" si="5"/>
        <v>22</v>
      </c>
      <c r="Q43" s="14">
        <f t="shared" si="5"/>
        <v>2</v>
      </c>
      <c r="R43" s="14">
        <f t="shared" si="5"/>
        <v>2</v>
      </c>
      <c r="S43" s="14">
        <f t="shared" si="5"/>
        <v>0</v>
      </c>
      <c r="T43" s="14">
        <f t="shared" si="5"/>
        <v>29</v>
      </c>
    </row>
    <row r="44" spans="1:20">
      <c r="A44" s="6" t="s">
        <v>38</v>
      </c>
      <c r="B44" s="33">
        <f>'Leprosy R1'!B44+'Leprosy R2'!B44</f>
        <v>6</v>
      </c>
      <c r="C44" s="33">
        <f>'Leprosy R1'!C44+'Leprosy R2'!C44</f>
        <v>3</v>
      </c>
      <c r="D44" s="33">
        <f>'Leprosy R1'!D44+'Leprosy R2'!D44</f>
        <v>0</v>
      </c>
      <c r="E44" s="33">
        <f>'Leprosy R1'!E44+'Leprosy R2'!E44</f>
        <v>0</v>
      </c>
      <c r="F44" s="33">
        <f>'Leprosy R1'!F44+'Leprosy R2'!F44</f>
        <v>0</v>
      </c>
      <c r="G44" s="33">
        <f>'Leprosy R1'!G44+'Leprosy R2'!G44</f>
        <v>9</v>
      </c>
      <c r="H44" s="33">
        <f>'Leprosy R1'!H44+'Leprosy R2'!H44</f>
        <v>3</v>
      </c>
      <c r="I44" s="33">
        <f>'Leprosy R1'!I44+'Leprosy R2'!I44</f>
        <v>0</v>
      </c>
      <c r="J44" s="33">
        <f>'Leprosy R1'!J44+'Leprosy R2'!J44</f>
        <v>0</v>
      </c>
      <c r="K44" s="33">
        <f>'Leprosy R1'!K44+'Leprosy R2'!K44</f>
        <v>0</v>
      </c>
      <c r="L44" s="33">
        <f>'Leprosy R1'!L44+'Leprosy R2'!L44</f>
        <v>3</v>
      </c>
      <c r="M44" s="33">
        <f>'Leprosy R1'!M44+'Leprosy R2'!M44</f>
        <v>6</v>
      </c>
      <c r="N44" s="33">
        <f>'Leprosy R1'!N44+'Leprosy R2'!N44</f>
        <v>0</v>
      </c>
      <c r="O44" s="33">
        <f>'Leprosy R1'!O44+'Leprosy R2'!O44</f>
        <v>3</v>
      </c>
      <c r="P44" s="33">
        <f>'Leprosy R1'!P44+'Leprosy R2'!P44</f>
        <v>2</v>
      </c>
      <c r="Q44" s="33">
        <f>'Leprosy R1'!Q44+'Leprosy R2'!Q44</f>
        <v>0</v>
      </c>
      <c r="R44" s="33">
        <f>'Leprosy R1'!R44+'Leprosy R2'!R44</f>
        <v>0</v>
      </c>
      <c r="S44" s="33">
        <f>'Leprosy R1'!S44+'Leprosy R2'!S44</f>
        <v>0</v>
      </c>
      <c r="T44" s="33">
        <f>'Leprosy R1'!T44+'Leprosy R2'!T44</f>
        <v>1</v>
      </c>
    </row>
    <row r="45" spans="1:20">
      <c r="A45" s="6" t="s">
        <v>39</v>
      </c>
      <c r="B45" s="33">
        <f>'Leprosy R1'!B45+'Leprosy R2'!B45</f>
        <v>0</v>
      </c>
      <c r="C45" s="33">
        <f>'Leprosy R1'!C45+'Leprosy R2'!C45</f>
        <v>0</v>
      </c>
      <c r="D45" s="33">
        <f>'Leprosy R1'!D45+'Leprosy R2'!D45</f>
        <v>0</v>
      </c>
      <c r="E45" s="33">
        <f>'Leprosy R1'!E45+'Leprosy R2'!E45</f>
        <v>0</v>
      </c>
      <c r="F45" s="33">
        <f>'Leprosy R1'!F45+'Leprosy R2'!F45</f>
        <v>0</v>
      </c>
      <c r="G45" s="33">
        <f>'Leprosy R1'!G45+'Leprosy R2'!G45</f>
        <v>0</v>
      </c>
      <c r="H45" s="33">
        <f>'Leprosy R1'!H45+'Leprosy R2'!H45</f>
        <v>0</v>
      </c>
      <c r="I45" s="33">
        <f>'Leprosy R1'!I45+'Leprosy R2'!I45</f>
        <v>0</v>
      </c>
      <c r="J45" s="33">
        <f>'Leprosy R1'!J45+'Leprosy R2'!J45</f>
        <v>0</v>
      </c>
      <c r="K45" s="33">
        <f>'Leprosy R1'!K45+'Leprosy R2'!K45</f>
        <v>0</v>
      </c>
      <c r="L45" s="33">
        <f>'Leprosy R1'!L45+'Leprosy R2'!L45</f>
        <v>0</v>
      </c>
      <c r="M45" s="33">
        <f>'Leprosy R1'!M45+'Leprosy R2'!M45</f>
        <v>0</v>
      </c>
      <c r="N45" s="33">
        <f>'Leprosy R1'!N45+'Leprosy R2'!N45</f>
        <v>0</v>
      </c>
      <c r="O45" s="33">
        <f>'Leprosy R1'!O45+'Leprosy R2'!O45</f>
        <v>0</v>
      </c>
      <c r="P45" s="33">
        <f>'Leprosy R1'!P45+'Leprosy R2'!P45</f>
        <v>0</v>
      </c>
      <c r="Q45" s="33">
        <f>'Leprosy R1'!Q45+'Leprosy R2'!Q45</f>
        <v>0</v>
      </c>
      <c r="R45" s="33">
        <f>'Leprosy R1'!R45+'Leprosy R2'!R45</f>
        <v>0</v>
      </c>
      <c r="S45" s="33">
        <f>'Leprosy R1'!S45+'Leprosy R2'!S45</f>
        <v>0</v>
      </c>
      <c r="T45" s="33">
        <f>'Leprosy R1'!T45+'Leprosy R2'!T45</f>
        <v>0</v>
      </c>
    </row>
    <row r="46" spans="1:20">
      <c r="A46" s="6" t="s">
        <v>40</v>
      </c>
      <c r="B46" s="33">
        <f>'Leprosy R1'!B46+'Leprosy R2'!B46</f>
        <v>0</v>
      </c>
      <c r="C46" s="33">
        <f>'Leprosy R1'!C46+'Leprosy R2'!C46</f>
        <v>0</v>
      </c>
      <c r="D46" s="33">
        <f>'Leprosy R1'!D46+'Leprosy R2'!D46</f>
        <v>0</v>
      </c>
      <c r="E46" s="33">
        <f>'Leprosy R1'!E46+'Leprosy R2'!E46</f>
        <v>0</v>
      </c>
      <c r="F46" s="33">
        <f>'Leprosy R1'!F46+'Leprosy R2'!F46</f>
        <v>0</v>
      </c>
      <c r="G46" s="33">
        <f>'Leprosy R1'!G46+'Leprosy R2'!G46</f>
        <v>0</v>
      </c>
      <c r="H46" s="33">
        <f>'Leprosy R1'!H46+'Leprosy R2'!H46</f>
        <v>0</v>
      </c>
      <c r="I46" s="33">
        <f>'Leprosy R1'!I46+'Leprosy R2'!I46</f>
        <v>0</v>
      </c>
      <c r="J46" s="33">
        <f>'Leprosy R1'!J46+'Leprosy R2'!J46</f>
        <v>0</v>
      </c>
      <c r="K46" s="33">
        <f>'Leprosy R1'!K46+'Leprosy R2'!K46</f>
        <v>0</v>
      </c>
      <c r="L46" s="33">
        <f>'Leprosy R1'!L46+'Leprosy R2'!L46</f>
        <v>0</v>
      </c>
      <c r="M46" s="33">
        <f>'Leprosy R1'!M46+'Leprosy R2'!M46</f>
        <v>0</v>
      </c>
      <c r="N46" s="33">
        <f>'Leprosy R1'!N46+'Leprosy R2'!N46</f>
        <v>0</v>
      </c>
      <c r="O46" s="33">
        <f>'Leprosy R1'!O46+'Leprosy R2'!O46</f>
        <v>0</v>
      </c>
      <c r="P46" s="33">
        <f>'Leprosy R1'!P46+'Leprosy R2'!P46</f>
        <v>0</v>
      </c>
      <c r="Q46" s="33">
        <f>'Leprosy R1'!Q46+'Leprosy R2'!Q46</f>
        <v>0</v>
      </c>
      <c r="R46" s="33">
        <f>'Leprosy R1'!R46+'Leprosy R2'!R46</f>
        <v>0</v>
      </c>
      <c r="S46" s="33">
        <f>'Leprosy R1'!S46+'Leprosy R2'!S46</f>
        <v>0</v>
      </c>
      <c r="T46" s="33">
        <f>'Leprosy R1'!T46+'Leprosy R2'!T46</f>
        <v>0</v>
      </c>
    </row>
    <row r="47" spans="1:20">
      <c r="A47" s="6" t="s">
        <v>41</v>
      </c>
      <c r="B47" s="33">
        <f>'Leprosy R1'!B47+'Leprosy R2'!B47</f>
        <v>5</v>
      </c>
      <c r="C47" s="33">
        <f>'Leprosy R1'!C47+'Leprosy R2'!C47</f>
        <v>4</v>
      </c>
      <c r="D47" s="33">
        <f>'Leprosy R1'!D47+'Leprosy R2'!D47</f>
        <v>0</v>
      </c>
      <c r="E47" s="33">
        <f>'Leprosy R1'!E47+'Leprosy R2'!E47</f>
        <v>0</v>
      </c>
      <c r="F47" s="33">
        <f>'Leprosy R1'!F47+'Leprosy R2'!F47</f>
        <v>2</v>
      </c>
      <c r="G47" s="33">
        <f>'Leprosy R1'!G47+'Leprosy R2'!G47</f>
        <v>11</v>
      </c>
      <c r="H47" s="33">
        <f>'Leprosy R1'!H47+'Leprosy R2'!H47</f>
        <v>6</v>
      </c>
      <c r="I47" s="33">
        <f>'Leprosy R1'!I47+'Leprosy R2'!I47</f>
        <v>0</v>
      </c>
      <c r="J47" s="33">
        <f>'Leprosy R1'!J47+'Leprosy R2'!J47</f>
        <v>0</v>
      </c>
      <c r="K47" s="33">
        <f>'Leprosy R1'!K47+'Leprosy R2'!K47</f>
        <v>0</v>
      </c>
      <c r="L47" s="33">
        <f>'Leprosy R1'!L47+'Leprosy R2'!L47</f>
        <v>6</v>
      </c>
      <c r="M47" s="33">
        <f>'Leprosy R1'!M47+'Leprosy R2'!M47</f>
        <v>5</v>
      </c>
      <c r="N47" s="33">
        <f>'Leprosy R1'!N47+'Leprosy R2'!N47</f>
        <v>5</v>
      </c>
      <c r="O47" s="33">
        <f>'Leprosy R1'!O47+'Leprosy R2'!O47</f>
        <v>0</v>
      </c>
      <c r="P47" s="33">
        <f>'Leprosy R1'!P47+'Leprosy R2'!P47</f>
        <v>0</v>
      </c>
      <c r="Q47" s="33">
        <f>'Leprosy R1'!Q47+'Leprosy R2'!Q47</f>
        <v>0</v>
      </c>
      <c r="R47" s="33">
        <f>'Leprosy R1'!R47+'Leprosy R2'!R47</f>
        <v>0</v>
      </c>
      <c r="S47" s="33">
        <f>'Leprosy R1'!S47+'Leprosy R2'!S47</f>
        <v>0</v>
      </c>
      <c r="T47" s="33">
        <f>'Leprosy R1'!T47+'Leprosy R2'!T47</f>
        <v>2</v>
      </c>
    </row>
    <row r="48" spans="1:20">
      <c r="A48" s="6" t="s">
        <v>42</v>
      </c>
      <c r="B48" s="33">
        <f>'Leprosy R1'!B48+'Leprosy R2'!B48</f>
        <v>25</v>
      </c>
      <c r="C48" s="33">
        <f>'Leprosy R1'!C48+'Leprosy R2'!C48</f>
        <v>27</v>
      </c>
      <c r="D48" s="33">
        <f>'Leprosy R1'!D48+'Leprosy R2'!D48</f>
        <v>0</v>
      </c>
      <c r="E48" s="33">
        <f>'Leprosy R1'!E48+'Leprosy R2'!E48</f>
        <v>0</v>
      </c>
      <c r="F48" s="33">
        <f>'Leprosy R1'!F48+'Leprosy R2'!F48</f>
        <v>0</v>
      </c>
      <c r="G48" s="33">
        <f>'Leprosy R1'!G48+'Leprosy R2'!G48</f>
        <v>52</v>
      </c>
      <c r="H48" s="33">
        <f>'Leprosy R1'!H48+'Leprosy R2'!H48</f>
        <v>21</v>
      </c>
      <c r="I48" s="33">
        <f>'Leprosy R1'!I48+'Leprosy R2'!I48</f>
        <v>0</v>
      </c>
      <c r="J48" s="33">
        <f>'Leprosy R1'!J48+'Leprosy R2'!J48</f>
        <v>0</v>
      </c>
      <c r="K48" s="33">
        <f>'Leprosy R1'!K48+'Leprosy R2'!K48</f>
        <v>2</v>
      </c>
      <c r="L48" s="33">
        <f>'Leprosy R1'!L48+'Leprosy R2'!L48</f>
        <v>23</v>
      </c>
      <c r="M48" s="33">
        <f>'Leprosy R1'!M48+'Leprosy R2'!M48</f>
        <v>29</v>
      </c>
      <c r="N48" s="33">
        <f>'Leprosy R1'!N48+'Leprosy R2'!N48</f>
        <v>2</v>
      </c>
      <c r="O48" s="33">
        <f>'Leprosy R1'!O48+'Leprosy R2'!O48</f>
        <v>12</v>
      </c>
      <c r="P48" s="33">
        <f>'Leprosy R1'!P48+'Leprosy R2'!P48</f>
        <v>5</v>
      </c>
      <c r="Q48" s="33">
        <f>'Leprosy R1'!Q48+'Leprosy R2'!Q48</f>
        <v>2</v>
      </c>
      <c r="R48" s="33">
        <f>'Leprosy R1'!R48+'Leprosy R2'!R48</f>
        <v>2</v>
      </c>
      <c r="S48" s="33">
        <f>'Leprosy R1'!S48+'Leprosy R2'!S48</f>
        <v>0</v>
      </c>
      <c r="T48" s="33">
        <f>'Leprosy R1'!T48+'Leprosy R2'!T48</f>
        <v>11</v>
      </c>
    </row>
    <row r="49" spans="1:20">
      <c r="A49" s="6" t="s">
        <v>43</v>
      </c>
      <c r="B49" s="33">
        <f>'Leprosy R1'!B49+'Leprosy R2'!B49</f>
        <v>3</v>
      </c>
      <c r="C49" s="33">
        <f>'Leprosy R1'!C49+'Leprosy R2'!C49</f>
        <v>3</v>
      </c>
      <c r="D49" s="33">
        <f>'Leprosy R1'!D49+'Leprosy R2'!D49</f>
        <v>0</v>
      </c>
      <c r="E49" s="33">
        <f>'Leprosy R1'!E49+'Leprosy R2'!E49</f>
        <v>0</v>
      </c>
      <c r="F49" s="33">
        <f>'Leprosy R1'!F49+'Leprosy R2'!F49</f>
        <v>0</v>
      </c>
      <c r="G49" s="33">
        <f>'Leprosy R1'!G49+'Leprosy R2'!G49</f>
        <v>6</v>
      </c>
      <c r="H49" s="33">
        <f>'Leprosy R1'!H49+'Leprosy R2'!H49</f>
        <v>4</v>
      </c>
      <c r="I49" s="33">
        <f>'Leprosy R1'!I49+'Leprosy R2'!I49</f>
        <v>0</v>
      </c>
      <c r="J49" s="33">
        <f>'Leprosy R1'!J49+'Leprosy R2'!J49</f>
        <v>0</v>
      </c>
      <c r="K49" s="33">
        <f>'Leprosy R1'!K49+'Leprosy R2'!K49</f>
        <v>0</v>
      </c>
      <c r="L49" s="33">
        <f>'Leprosy R1'!L49+'Leprosy R2'!L49</f>
        <v>4</v>
      </c>
      <c r="M49" s="33">
        <f>'Leprosy R1'!M49+'Leprosy R2'!M49</f>
        <v>2</v>
      </c>
      <c r="N49" s="33">
        <f>'Leprosy R1'!N49+'Leprosy R2'!N49</f>
        <v>0</v>
      </c>
      <c r="O49" s="33">
        <f>'Leprosy R1'!O49+'Leprosy R2'!O49</f>
        <v>2</v>
      </c>
      <c r="P49" s="33">
        <f>'Leprosy R1'!P49+'Leprosy R2'!P49</f>
        <v>2</v>
      </c>
      <c r="Q49" s="33">
        <f>'Leprosy R1'!Q49+'Leprosy R2'!Q49</f>
        <v>0</v>
      </c>
      <c r="R49" s="33">
        <f>'Leprosy R1'!R49+'Leprosy R2'!R49</f>
        <v>0</v>
      </c>
      <c r="S49" s="33">
        <f>'Leprosy R1'!S49+'Leprosy R2'!S49</f>
        <v>0</v>
      </c>
      <c r="T49" s="33">
        <f>'Leprosy R1'!T49+'Leprosy R2'!T49</f>
        <v>1</v>
      </c>
    </row>
    <row r="50" spans="1:20">
      <c r="A50" s="6" t="s">
        <v>44</v>
      </c>
      <c r="B50" s="33">
        <f>'Leprosy R1'!B50+'Leprosy R2'!B50</f>
        <v>9</v>
      </c>
      <c r="C50" s="33">
        <f>'Leprosy R1'!C50+'Leprosy R2'!C50</f>
        <v>6</v>
      </c>
      <c r="D50" s="33">
        <f>'Leprosy R1'!D50+'Leprosy R2'!D50</f>
        <v>0</v>
      </c>
      <c r="E50" s="33">
        <f>'Leprosy R1'!E50+'Leprosy R2'!E50</f>
        <v>0</v>
      </c>
      <c r="F50" s="33">
        <f>'Leprosy R1'!F50+'Leprosy R2'!F50</f>
        <v>10</v>
      </c>
      <c r="G50" s="33">
        <f>'Leprosy R1'!G50+'Leprosy R2'!G50</f>
        <v>25</v>
      </c>
      <c r="H50" s="33">
        <f>'Leprosy R1'!H50+'Leprosy R2'!H50</f>
        <v>13</v>
      </c>
      <c r="I50" s="33">
        <f>'Leprosy R1'!I50+'Leprosy R2'!I50</f>
        <v>0</v>
      </c>
      <c r="J50" s="33">
        <f>'Leprosy R1'!J50+'Leprosy R2'!J50</f>
        <v>0</v>
      </c>
      <c r="K50" s="33">
        <f>'Leprosy R1'!K50+'Leprosy R2'!K50</f>
        <v>0</v>
      </c>
      <c r="L50" s="33">
        <f>'Leprosy R1'!L50+'Leprosy R2'!L50</f>
        <v>13</v>
      </c>
      <c r="M50" s="33">
        <f>'Leprosy R1'!M50+'Leprosy R2'!M50</f>
        <v>12</v>
      </c>
      <c r="N50" s="33">
        <f>'Leprosy R1'!N50+'Leprosy R2'!N50</f>
        <v>0</v>
      </c>
      <c r="O50" s="33">
        <f>'Leprosy R1'!O50+'Leprosy R2'!O50</f>
        <v>0</v>
      </c>
      <c r="P50" s="33">
        <f>'Leprosy R1'!P50+'Leprosy R2'!P50</f>
        <v>0</v>
      </c>
      <c r="Q50" s="33">
        <f>'Leprosy R1'!Q50+'Leprosy R2'!Q50</f>
        <v>0</v>
      </c>
      <c r="R50" s="33">
        <f>'Leprosy R1'!R50+'Leprosy R2'!R50</f>
        <v>0</v>
      </c>
      <c r="S50" s="33">
        <f>'Leprosy R1'!S50+'Leprosy R2'!S50</f>
        <v>0</v>
      </c>
      <c r="T50" s="33">
        <f>'Leprosy R1'!T50+'Leprosy R2'!T50</f>
        <v>2</v>
      </c>
    </row>
    <row r="51" spans="1:20">
      <c r="A51" s="6" t="s">
        <v>45</v>
      </c>
      <c r="B51" s="33">
        <f>'Leprosy R1'!B51+'Leprosy R2'!B51</f>
        <v>47</v>
      </c>
      <c r="C51" s="33">
        <f>'Leprosy R1'!C51+'Leprosy R2'!C51</f>
        <v>31</v>
      </c>
      <c r="D51" s="33">
        <f>'Leprosy R1'!D51+'Leprosy R2'!D51</f>
        <v>0</v>
      </c>
      <c r="E51" s="33">
        <f>'Leprosy R1'!E51+'Leprosy R2'!E51</f>
        <v>0</v>
      </c>
      <c r="F51" s="33">
        <f>'Leprosy R1'!F51+'Leprosy R2'!F51</f>
        <v>0</v>
      </c>
      <c r="G51" s="33">
        <f>'Leprosy R1'!G51+'Leprosy R2'!G51</f>
        <v>78</v>
      </c>
      <c r="H51" s="33">
        <f>'Leprosy R1'!H51+'Leprosy R2'!H51</f>
        <v>46</v>
      </c>
      <c r="I51" s="33">
        <f>'Leprosy R1'!I51+'Leprosy R2'!I51</f>
        <v>3</v>
      </c>
      <c r="J51" s="33">
        <f>'Leprosy R1'!J51+'Leprosy R2'!J51</f>
        <v>0</v>
      </c>
      <c r="K51" s="33">
        <f>'Leprosy R1'!K51+'Leprosy R2'!K51</f>
        <v>0</v>
      </c>
      <c r="L51" s="33">
        <f>'Leprosy R1'!L51+'Leprosy R2'!L51</f>
        <v>49</v>
      </c>
      <c r="M51" s="33">
        <f>'Leprosy R1'!M51+'Leprosy R2'!M51</f>
        <v>29</v>
      </c>
      <c r="N51" s="33">
        <f>'Leprosy R1'!N51+'Leprosy R2'!N51</f>
        <v>0</v>
      </c>
      <c r="O51" s="33">
        <f>'Leprosy R1'!O51+'Leprosy R2'!O51</f>
        <v>31</v>
      </c>
      <c r="P51" s="33">
        <f>'Leprosy R1'!P51+'Leprosy R2'!P51</f>
        <v>13</v>
      </c>
      <c r="Q51" s="33">
        <f>'Leprosy R1'!Q51+'Leprosy R2'!Q51</f>
        <v>0</v>
      </c>
      <c r="R51" s="33">
        <f>'Leprosy R1'!R51+'Leprosy R2'!R51</f>
        <v>0</v>
      </c>
      <c r="S51" s="33">
        <f>'Leprosy R1'!S51+'Leprosy R2'!S51</f>
        <v>0</v>
      </c>
      <c r="T51" s="33">
        <f>'Leprosy R1'!T51+'Leprosy R2'!T51</f>
        <v>6</v>
      </c>
    </row>
    <row r="52" spans="1:20">
      <c r="A52" s="6" t="s">
        <v>46</v>
      </c>
      <c r="B52" s="33">
        <f>'Leprosy R1'!B52+'Leprosy R2'!B52</f>
        <v>11</v>
      </c>
      <c r="C52" s="33">
        <f>'Leprosy R1'!C52+'Leprosy R2'!C52</f>
        <v>6</v>
      </c>
      <c r="D52" s="33">
        <f>'Leprosy R1'!D52+'Leprosy R2'!D52</f>
        <v>0</v>
      </c>
      <c r="E52" s="33">
        <f>'Leprosy R1'!E52+'Leprosy R2'!E52</f>
        <v>0</v>
      </c>
      <c r="F52" s="33">
        <f>'Leprosy R1'!F52+'Leprosy R2'!F52</f>
        <v>0</v>
      </c>
      <c r="G52" s="33">
        <f>'Leprosy R1'!G52+'Leprosy R2'!G52</f>
        <v>17</v>
      </c>
      <c r="H52" s="33">
        <f>'Leprosy R1'!H52+'Leprosy R2'!H52</f>
        <v>11</v>
      </c>
      <c r="I52" s="33">
        <f>'Leprosy R1'!I52+'Leprosy R2'!I52</f>
        <v>0</v>
      </c>
      <c r="J52" s="33">
        <f>'Leprosy R1'!J52+'Leprosy R2'!J52</f>
        <v>0</v>
      </c>
      <c r="K52" s="33">
        <f>'Leprosy R1'!K52+'Leprosy R2'!K52</f>
        <v>0</v>
      </c>
      <c r="L52" s="33">
        <f>'Leprosy R1'!L52+'Leprosy R2'!L52</f>
        <v>11</v>
      </c>
      <c r="M52" s="33">
        <f>'Leprosy R1'!M52+'Leprosy R2'!M52</f>
        <v>6</v>
      </c>
      <c r="N52" s="33">
        <f>'Leprosy R1'!N52+'Leprosy R2'!N52</f>
        <v>0</v>
      </c>
      <c r="O52" s="33">
        <f>'Leprosy R1'!O52+'Leprosy R2'!O52</f>
        <v>0</v>
      </c>
      <c r="P52" s="33">
        <f>'Leprosy R1'!P52+'Leprosy R2'!P52</f>
        <v>0</v>
      </c>
      <c r="Q52" s="33">
        <f>'Leprosy R1'!Q52+'Leprosy R2'!Q52</f>
        <v>0</v>
      </c>
      <c r="R52" s="33">
        <f>'Leprosy R1'!R52+'Leprosy R2'!R52</f>
        <v>0</v>
      </c>
      <c r="S52" s="33">
        <f>'Leprosy R1'!S52+'Leprosy R2'!S52</f>
        <v>0</v>
      </c>
      <c r="T52" s="33">
        <f>'Leprosy R1'!T52+'Leprosy R2'!T52</f>
        <v>4</v>
      </c>
    </row>
    <row r="53" spans="1:20">
      <c r="A53" s="6" t="s">
        <v>47</v>
      </c>
      <c r="B53" s="33">
        <f>'Leprosy R1'!B53+'Leprosy R2'!B53</f>
        <v>2</v>
      </c>
      <c r="C53" s="33">
        <f>'Leprosy R1'!C53+'Leprosy R2'!C53</f>
        <v>2</v>
      </c>
      <c r="D53" s="33">
        <f>'Leprosy R1'!D53+'Leprosy R2'!D53</f>
        <v>0</v>
      </c>
      <c r="E53" s="33">
        <f>'Leprosy R1'!E53+'Leprosy R2'!E53</f>
        <v>0</v>
      </c>
      <c r="F53" s="33">
        <f>'Leprosy R1'!F53+'Leprosy R2'!F53</f>
        <v>1</v>
      </c>
      <c r="G53" s="33">
        <f>'Leprosy R1'!G53+'Leprosy R2'!G53</f>
        <v>5</v>
      </c>
      <c r="H53" s="33">
        <f>'Leprosy R1'!H53+'Leprosy R2'!H53</f>
        <v>0</v>
      </c>
      <c r="I53" s="33">
        <f>'Leprosy R1'!I53+'Leprosy R2'!I53</f>
        <v>0</v>
      </c>
      <c r="J53" s="33">
        <f>'Leprosy R1'!J53+'Leprosy R2'!J53</f>
        <v>0</v>
      </c>
      <c r="K53" s="33">
        <f>'Leprosy R1'!K53+'Leprosy R2'!K53</f>
        <v>0</v>
      </c>
      <c r="L53" s="33">
        <f>'Leprosy R1'!L53+'Leprosy R2'!L53</f>
        <v>0</v>
      </c>
      <c r="M53" s="33">
        <f>'Leprosy R1'!M53+'Leprosy R2'!M53</f>
        <v>5</v>
      </c>
      <c r="N53" s="33">
        <f>'Leprosy R1'!N53+'Leprosy R2'!N53</f>
        <v>0</v>
      </c>
      <c r="O53" s="33">
        <f>'Leprosy R1'!O53+'Leprosy R2'!O53</f>
        <v>1</v>
      </c>
      <c r="P53" s="33">
        <f>'Leprosy R1'!P53+'Leprosy R2'!P53</f>
        <v>0</v>
      </c>
      <c r="Q53" s="33">
        <f>'Leprosy R1'!Q53+'Leprosy R2'!Q53</f>
        <v>0</v>
      </c>
      <c r="R53" s="33">
        <f>'Leprosy R1'!R53+'Leprosy R2'!R53</f>
        <v>0</v>
      </c>
      <c r="S53" s="33">
        <f>'Leprosy R1'!S53+'Leprosy R2'!S53</f>
        <v>0</v>
      </c>
      <c r="T53" s="33">
        <f>'Leprosy R1'!T53+'Leprosy R2'!T53</f>
        <v>0</v>
      </c>
    </row>
    <row r="54" spans="1:20">
      <c r="A54" s="6" t="s">
        <v>48</v>
      </c>
      <c r="B54" s="33">
        <f>'Leprosy R1'!B54+'Leprosy R2'!B54</f>
        <v>3</v>
      </c>
      <c r="C54" s="33">
        <f>'Leprosy R1'!C54+'Leprosy R2'!C54</f>
        <v>6</v>
      </c>
      <c r="D54" s="33">
        <f>'Leprosy R1'!D54+'Leprosy R2'!D54</f>
        <v>0</v>
      </c>
      <c r="E54" s="33">
        <f>'Leprosy R1'!E54+'Leprosy R2'!E54</f>
        <v>0</v>
      </c>
      <c r="F54" s="33">
        <f>'Leprosy R1'!F54+'Leprosy R2'!F54</f>
        <v>3</v>
      </c>
      <c r="G54" s="33">
        <f>'Leprosy R1'!G54+'Leprosy R2'!G54</f>
        <v>12</v>
      </c>
      <c r="H54" s="33">
        <f>'Leprosy R1'!H54+'Leprosy R2'!H54</f>
        <v>5</v>
      </c>
      <c r="I54" s="33">
        <f>'Leprosy R1'!I54+'Leprosy R2'!I54</f>
        <v>0</v>
      </c>
      <c r="J54" s="33">
        <f>'Leprosy R1'!J54+'Leprosy R2'!J54</f>
        <v>0</v>
      </c>
      <c r="K54" s="33">
        <f>'Leprosy R1'!K54+'Leprosy R2'!K54</f>
        <v>0</v>
      </c>
      <c r="L54" s="33">
        <f>'Leprosy R1'!L54+'Leprosy R2'!L54</f>
        <v>5</v>
      </c>
      <c r="M54" s="33">
        <f>'Leprosy R1'!M54+'Leprosy R2'!M54</f>
        <v>7</v>
      </c>
      <c r="N54" s="33">
        <f>'Leprosy R1'!N54+'Leprosy R2'!N54</f>
        <v>0</v>
      </c>
      <c r="O54" s="33">
        <f>'Leprosy R1'!O54+'Leprosy R2'!O54</f>
        <v>7</v>
      </c>
      <c r="P54" s="33">
        <f>'Leprosy R1'!P54+'Leprosy R2'!P54</f>
        <v>0</v>
      </c>
      <c r="Q54" s="33">
        <f>'Leprosy R1'!Q54+'Leprosy R2'!Q54</f>
        <v>0</v>
      </c>
      <c r="R54" s="33">
        <f>'Leprosy R1'!R54+'Leprosy R2'!R54</f>
        <v>0</v>
      </c>
      <c r="S54" s="33">
        <f>'Leprosy R1'!S54+'Leprosy R2'!S54</f>
        <v>0</v>
      </c>
      <c r="T54" s="33">
        <f>'Leprosy R1'!T54+'Leprosy R2'!T54</f>
        <v>2</v>
      </c>
    </row>
    <row r="55" spans="1:20" s="16" customFormat="1">
      <c r="A55" s="7" t="s">
        <v>49</v>
      </c>
      <c r="B55" s="14">
        <f>SUM(B56:B67)</f>
        <v>721</v>
      </c>
      <c r="C55" s="14">
        <f>SUM(C56:C67)</f>
        <v>719</v>
      </c>
      <c r="D55" s="14">
        <f t="shared" ref="D55:T55" si="6">SUM(D56:D67)</f>
        <v>8</v>
      </c>
      <c r="E55" s="14">
        <f t="shared" si="6"/>
        <v>35</v>
      </c>
      <c r="F55" s="14">
        <f t="shared" si="6"/>
        <v>63</v>
      </c>
      <c r="G55" s="14">
        <f>SUM(B55:F55)</f>
        <v>1546</v>
      </c>
      <c r="H55" s="14">
        <f t="shared" si="6"/>
        <v>794</v>
      </c>
      <c r="I55" s="14">
        <f t="shared" si="6"/>
        <v>149</v>
      </c>
      <c r="J55" s="14">
        <f t="shared" si="6"/>
        <v>35</v>
      </c>
      <c r="K55" s="14">
        <f t="shared" si="6"/>
        <v>41</v>
      </c>
      <c r="L55" s="14">
        <f>SUM(H55:K55)</f>
        <v>1019</v>
      </c>
      <c r="M55" s="14">
        <f>G55-L55</f>
        <v>527</v>
      </c>
      <c r="N55" s="14">
        <f t="shared" si="6"/>
        <v>128</v>
      </c>
      <c r="O55" s="14">
        <f t="shared" si="6"/>
        <v>358</v>
      </c>
      <c r="P55" s="14">
        <f t="shared" si="6"/>
        <v>111</v>
      </c>
      <c r="Q55" s="14">
        <f t="shared" si="6"/>
        <v>34</v>
      </c>
      <c r="R55" s="14">
        <f t="shared" si="6"/>
        <v>34</v>
      </c>
      <c r="S55" s="14">
        <f t="shared" si="6"/>
        <v>1</v>
      </c>
      <c r="T55" s="14">
        <f t="shared" si="6"/>
        <v>266</v>
      </c>
    </row>
    <row r="56" spans="1:20">
      <c r="A56" s="6" t="s">
        <v>50</v>
      </c>
      <c r="B56" s="22">
        <f>'Leprosy R1'!B56+'Leprosy R2'!B56</f>
        <v>1</v>
      </c>
      <c r="C56" s="33">
        <f>'Leprosy R1'!C56+'Leprosy R2'!C56</f>
        <v>0</v>
      </c>
      <c r="D56" s="33">
        <f>'Leprosy R1'!D56+'Leprosy R2'!D56</f>
        <v>0</v>
      </c>
      <c r="E56" s="33">
        <f>'Leprosy R1'!E56+'Leprosy R2'!E56</f>
        <v>0</v>
      </c>
      <c r="F56" s="33">
        <f>'Leprosy R1'!F56+'Leprosy R2'!F56</f>
        <v>0</v>
      </c>
      <c r="G56" s="33">
        <f>'Leprosy R1'!G56+'Leprosy R2'!G56</f>
        <v>1</v>
      </c>
      <c r="H56" s="28">
        <f>'Leprosy R1'!H56+'Leprosy R2'!H56</f>
        <v>1</v>
      </c>
      <c r="I56" s="28">
        <f>'Leprosy R1'!I56+'Leprosy R2'!I56</f>
        <v>0</v>
      </c>
      <c r="J56" s="28">
        <f>'Leprosy R1'!J56+'Leprosy R2'!J56</f>
        <v>0</v>
      </c>
      <c r="K56" s="28">
        <f>'Leprosy R1'!K56+'Leprosy R2'!K56</f>
        <v>0</v>
      </c>
      <c r="L56" s="28">
        <f>'Leprosy R1'!L56+'Leprosy R2'!L56</f>
        <v>1</v>
      </c>
      <c r="M56" s="28">
        <f>'Leprosy R1'!M56+'Leprosy R2'!M56</f>
        <v>0</v>
      </c>
      <c r="N56" s="28">
        <f>'Leprosy R1'!N56+'Leprosy R2'!N56</f>
        <v>0</v>
      </c>
      <c r="O56" s="28">
        <f>'Leprosy R1'!O56+'Leprosy R2'!O56</f>
        <v>0</v>
      </c>
      <c r="P56" s="28">
        <f>'Leprosy R1'!P56+'Leprosy R2'!P56</f>
        <v>0</v>
      </c>
      <c r="Q56" s="28">
        <f>'Leprosy R1'!Q56+'Leprosy R2'!Q56</f>
        <v>0</v>
      </c>
      <c r="R56" s="28">
        <f>'Leprosy R1'!R56+'Leprosy R2'!R56</f>
        <v>0</v>
      </c>
      <c r="S56" s="28">
        <f>'Leprosy R1'!S56+'Leprosy R2'!S56</f>
        <v>0</v>
      </c>
      <c r="T56" s="28">
        <f>'Leprosy R1'!T56+'Leprosy R2'!T56</f>
        <v>0</v>
      </c>
    </row>
    <row r="57" spans="1:20">
      <c r="A57" s="6" t="s">
        <v>51</v>
      </c>
      <c r="B57" s="28">
        <f>'Leprosy R1'!B57+'Leprosy R2'!B57</f>
        <v>18</v>
      </c>
      <c r="C57" s="33">
        <f>'Leprosy R1'!C57+'Leprosy R2'!C57</f>
        <v>7</v>
      </c>
      <c r="D57" s="33">
        <f>'Leprosy R1'!D57+'Leprosy R2'!D57</f>
        <v>0</v>
      </c>
      <c r="E57" s="33">
        <f>'Leprosy R1'!E57+'Leprosy R2'!E57</f>
        <v>1</v>
      </c>
      <c r="F57" s="33">
        <f>'Leprosy R1'!F57+'Leprosy R2'!F57</f>
        <v>1</v>
      </c>
      <c r="G57" s="33">
        <f>'Leprosy R1'!G57+'Leprosy R2'!G57</f>
        <v>27</v>
      </c>
      <c r="H57" s="28">
        <f>'Leprosy R1'!H57+'Leprosy R2'!H57</f>
        <v>16</v>
      </c>
      <c r="I57" s="28">
        <f>'Leprosy R1'!I57+'Leprosy R2'!I57</f>
        <v>0</v>
      </c>
      <c r="J57" s="28">
        <f>'Leprosy R1'!J57+'Leprosy R2'!J57</f>
        <v>0</v>
      </c>
      <c r="K57" s="28">
        <f>'Leprosy R1'!K57+'Leprosy R2'!K57</f>
        <v>3</v>
      </c>
      <c r="L57" s="28">
        <f>'Leprosy R1'!L57+'Leprosy R2'!L57</f>
        <v>19</v>
      </c>
      <c r="M57" s="28">
        <f>'Leprosy R1'!M57+'Leprosy R2'!M57</f>
        <v>8</v>
      </c>
      <c r="N57" s="28">
        <f>'Leprosy R1'!N57+'Leprosy R2'!N57</f>
        <v>0</v>
      </c>
      <c r="O57" s="28">
        <f>'Leprosy R1'!O57+'Leprosy R2'!O57</f>
        <v>2</v>
      </c>
      <c r="P57" s="28">
        <f>'Leprosy R1'!P57+'Leprosy R2'!P57</f>
        <v>3</v>
      </c>
      <c r="Q57" s="28">
        <f>'Leprosy R1'!Q57+'Leprosy R2'!Q57</f>
        <v>0</v>
      </c>
      <c r="R57" s="28">
        <f>'Leprosy R1'!R57+'Leprosy R2'!R57</f>
        <v>0</v>
      </c>
      <c r="S57" s="28">
        <f>'Leprosy R1'!S57+'Leprosy R2'!S57</f>
        <v>0</v>
      </c>
      <c r="T57" s="28">
        <f>'Leprosy R1'!T57+'Leprosy R2'!T57</f>
        <v>1</v>
      </c>
    </row>
    <row r="58" spans="1:20">
      <c r="A58" s="6" t="s">
        <v>52</v>
      </c>
      <c r="B58" s="28">
        <f>'Leprosy R1'!B58+'Leprosy R2'!B58</f>
        <v>2</v>
      </c>
      <c r="C58" s="28">
        <f>'Leprosy R1'!C58+'Leprosy R2'!C58</f>
        <v>11</v>
      </c>
      <c r="D58" s="28">
        <f>'Leprosy R1'!D58+'Leprosy R2'!D58</f>
        <v>0</v>
      </c>
      <c r="E58" s="28">
        <f>'Leprosy R1'!E58+'Leprosy R2'!E58</f>
        <v>0</v>
      </c>
      <c r="F58" s="28">
        <f>'Leprosy R1'!F58+'Leprosy R2'!F58</f>
        <v>0</v>
      </c>
      <c r="G58" s="28">
        <f>'Leprosy R1'!G58+'Leprosy R2'!G58</f>
        <v>13</v>
      </c>
      <c r="H58" s="28">
        <f>'Leprosy R1'!H58+'Leprosy R2'!H58</f>
        <v>3</v>
      </c>
      <c r="I58" s="28">
        <f>'Leprosy R1'!I58+'Leprosy R2'!I58</f>
        <v>0</v>
      </c>
      <c r="J58" s="28">
        <f>'Leprosy R1'!J58+'Leprosy R2'!J58</f>
        <v>0</v>
      </c>
      <c r="K58" s="28">
        <f>'Leprosy R1'!K58+'Leprosy R2'!K58</f>
        <v>0</v>
      </c>
      <c r="L58" s="28">
        <f>'Leprosy R1'!L58+'Leprosy R2'!L58</f>
        <v>3</v>
      </c>
      <c r="M58" s="28">
        <f>'Leprosy R1'!M58+'Leprosy R2'!M58</f>
        <v>10</v>
      </c>
      <c r="N58" s="28">
        <f>'Leprosy R1'!N58+'Leprosy R2'!N58</f>
        <v>9</v>
      </c>
      <c r="O58" s="28">
        <f>'Leprosy R1'!O58+'Leprosy R2'!O58</f>
        <v>5</v>
      </c>
      <c r="P58" s="28">
        <f>'Leprosy R1'!P58+'Leprosy R2'!P58</f>
        <v>5</v>
      </c>
      <c r="Q58" s="28">
        <f>'Leprosy R1'!Q58+'Leprosy R2'!Q58</f>
        <v>1</v>
      </c>
      <c r="R58" s="28">
        <f>'Leprosy R1'!R58+'Leprosy R2'!R58</f>
        <v>0</v>
      </c>
      <c r="S58" s="28">
        <f>'Leprosy R1'!S58+'Leprosy R2'!S58</f>
        <v>0</v>
      </c>
      <c r="T58" s="28">
        <f>'Leprosy R1'!T58+'Leprosy R2'!T58</f>
        <v>5</v>
      </c>
    </row>
    <row r="59" spans="1:20">
      <c r="A59" s="6" t="s">
        <v>53</v>
      </c>
      <c r="B59" s="28">
        <f>'Leprosy R1'!B59+'Leprosy R2'!B59</f>
        <v>4</v>
      </c>
      <c r="C59" s="28">
        <f>'Leprosy R1'!C59+'Leprosy R2'!C59</f>
        <v>1</v>
      </c>
      <c r="D59" s="28">
        <f>'Leprosy R1'!D59+'Leprosy R2'!D59</f>
        <v>0</v>
      </c>
      <c r="E59" s="28">
        <f>'Leprosy R1'!E59+'Leprosy R2'!E59</f>
        <v>0</v>
      </c>
      <c r="F59" s="28">
        <f>'Leprosy R1'!F59+'Leprosy R2'!F59</f>
        <v>0</v>
      </c>
      <c r="G59" s="28">
        <f>'Leprosy R1'!G59+'Leprosy R2'!G59</f>
        <v>5</v>
      </c>
      <c r="H59" s="28">
        <f>'Leprosy R1'!H59+'Leprosy R2'!H59</f>
        <v>3</v>
      </c>
      <c r="I59" s="28">
        <f>'Leprosy R1'!I59+'Leprosy R2'!I59</f>
        <v>0</v>
      </c>
      <c r="J59" s="28">
        <f>'Leprosy R1'!J59+'Leprosy R2'!J59</f>
        <v>0</v>
      </c>
      <c r="K59" s="28">
        <f>'Leprosy R1'!K59+'Leprosy R2'!K59</f>
        <v>0</v>
      </c>
      <c r="L59" s="28">
        <f>'Leprosy R1'!L59+'Leprosy R2'!L59</f>
        <v>3</v>
      </c>
      <c r="M59" s="28">
        <f>'Leprosy R1'!M59+'Leprosy R2'!M59</f>
        <v>2</v>
      </c>
      <c r="N59" s="28">
        <f>'Leprosy R1'!N59+'Leprosy R2'!N59</f>
        <v>0</v>
      </c>
      <c r="O59" s="28">
        <f>'Leprosy R1'!O59+'Leprosy R2'!O59</f>
        <v>1</v>
      </c>
      <c r="P59" s="28">
        <f>'Leprosy R1'!P59+'Leprosy R2'!P59</f>
        <v>0</v>
      </c>
      <c r="Q59" s="28">
        <f>'Leprosy R1'!Q59+'Leprosy R2'!Q59</f>
        <v>0</v>
      </c>
      <c r="R59" s="28">
        <f>'Leprosy R1'!R59+'Leprosy R2'!R59</f>
        <v>0</v>
      </c>
      <c r="S59" s="28">
        <f>'Leprosy R1'!S59+'Leprosy R2'!S59</f>
        <v>0</v>
      </c>
      <c r="T59" s="28">
        <f>'Leprosy R1'!T59+'Leprosy R2'!T59</f>
        <v>0</v>
      </c>
    </row>
    <row r="60" spans="1:20">
      <c r="A60" s="6" t="s">
        <v>54</v>
      </c>
      <c r="B60" s="28">
        <f>'Leprosy R1'!B60+'Leprosy R2'!B60</f>
        <v>5</v>
      </c>
      <c r="C60" s="28">
        <f>'Leprosy R1'!C60+'Leprosy R2'!C60</f>
        <v>3</v>
      </c>
      <c r="D60" s="28">
        <f>'Leprosy R1'!D60+'Leprosy R2'!D60</f>
        <v>0</v>
      </c>
      <c r="E60" s="28">
        <f>'Leprosy R1'!E60+'Leprosy R2'!E60</f>
        <v>0</v>
      </c>
      <c r="F60" s="28">
        <f>'Leprosy R1'!F60+'Leprosy R2'!F60</f>
        <v>0</v>
      </c>
      <c r="G60" s="28">
        <f>'Leprosy R1'!G60+'Leprosy R2'!G60</f>
        <v>8</v>
      </c>
      <c r="H60" s="28">
        <f>'Leprosy R1'!H60+'Leprosy R2'!H60</f>
        <v>3</v>
      </c>
      <c r="I60" s="28">
        <f>'Leprosy R1'!I60+'Leprosy R2'!I60</f>
        <v>1</v>
      </c>
      <c r="J60" s="28">
        <f>'Leprosy R1'!J60+'Leprosy R2'!J60</f>
        <v>0</v>
      </c>
      <c r="K60" s="28">
        <f>'Leprosy R1'!K60+'Leprosy R2'!K60</f>
        <v>0</v>
      </c>
      <c r="L60" s="28">
        <f>'Leprosy R1'!L60+'Leprosy R2'!L60</f>
        <v>4</v>
      </c>
      <c r="M60" s="28">
        <f>'Leprosy R1'!M60+'Leprosy R2'!M60</f>
        <v>4</v>
      </c>
      <c r="N60" s="28">
        <f>'Leprosy R1'!N60+'Leprosy R2'!N60</f>
        <v>8</v>
      </c>
      <c r="O60" s="28">
        <f>'Leprosy R1'!O60+'Leprosy R2'!O60</f>
        <v>0</v>
      </c>
      <c r="P60" s="28">
        <f>'Leprosy R1'!P60+'Leprosy R2'!P60</f>
        <v>0</v>
      </c>
      <c r="Q60" s="28">
        <f>'Leprosy R1'!Q60+'Leprosy R2'!Q60</f>
        <v>3</v>
      </c>
      <c r="R60" s="28">
        <f>'Leprosy R1'!R60+'Leprosy R2'!R60</f>
        <v>0</v>
      </c>
      <c r="S60" s="28">
        <f>'Leprosy R1'!S60+'Leprosy R2'!S60</f>
        <v>0</v>
      </c>
      <c r="T60" s="28">
        <f>'Leprosy R1'!T60+'Leprosy R2'!T60</f>
        <v>2</v>
      </c>
    </row>
    <row r="61" spans="1:20">
      <c r="A61" s="6" t="s">
        <v>55</v>
      </c>
      <c r="B61" s="28">
        <f>'Leprosy R1'!B61+'Leprosy R2'!B61</f>
        <v>16</v>
      </c>
      <c r="C61" s="28">
        <f>'Leprosy R1'!C61+'Leprosy R2'!C61</f>
        <v>25</v>
      </c>
      <c r="D61" s="28">
        <f>'Leprosy R1'!D61+'Leprosy R2'!D61</f>
        <v>0</v>
      </c>
      <c r="E61" s="28">
        <f>'Leprosy R1'!E61+'Leprosy R2'!E61</f>
        <v>0</v>
      </c>
      <c r="F61" s="28">
        <f>'Leprosy R1'!F61+'Leprosy R2'!F61</f>
        <v>0</v>
      </c>
      <c r="G61" s="28">
        <f>'Leprosy R1'!G61+'Leprosy R2'!G61</f>
        <v>41</v>
      </c>
      <c r="H61" s="28">
        <f>'Leprosy R1'!H61+'Leprosy R2'!H61</f>
        <v>18</v>
      </c>
      <c r="I61" s="28">
        <f>'Leprosy R1'!I61+'Leprosy R2'!I61</f>
        <v>11</v>
      </c>
      <c r="J61" s="28">
        <f>'Leprosy R1'!J61+'Leprosy R2'!J61</f>
        <v>0</v>
      </c>
      <c r="K61" s="28">
        <f>'Leprosy R1'!K61+'Leprosy R2'!K61</f>
        <v>1</v>
      </c>
      <c r="L61" s="28">
        <f>'Leprosy R1'!L61+'Leprosy R2'!L61</f>
        <v>30</v>
      </c>
      <c r="M61" s="28">
        <f>'Leprosy R1'!M61+'Leprosy R2'!M61</f>
        <v>11</v>
      </c>
      <c r="N61" s="28">
        <f>'Leprosy R1'!N61+'Leprosy R2'!N61</f>
        <v>2</v>
      </c>
      <c r="O61" s="28">
        <f>'Leprosy R1'!O61+'Leprosy R2'!O61</f>
        <v>56</v>
      </c>
      <c r="P61" s="28">
        <f>'Leprosy R1'!P61+'Leprosy R2'!P61</f>
        <v>8</v>
      </c>
      <c r="Q61" s="28">
        <f>'Leprosy R1'!Q61+'Leprosy R2'!Q61</f>
        <v>1</v>
      </c>
      <c r="R61" s="28">
        <f>'Leprosy R1'!R61+'Leprosy R2'!R61</f>
        <v>0</v>
      </c>
      <c r="S61" s="28">
        <f>'Leprosy R1'!S61+'Leprosy R2'!S61</f>
        <v>0</v>
      </c>
      <c r="T61" s="28">
        <f>'Leprosy R1'!T61+'Leprosy R2'!T61</f>
        <v>2</v>
      </c>
    </row>
    <row r="62" spans="1:20" ht="15.75" customHeight="1">
      <c r="A62" s="6" t="s">
        <v>56</v>
      </c>
      <c r="B62" s="28">
        <f>'Leprosy R1'!B62+'Leprosy R2'!B62</f>
        <v>133</v>
      </c>
      <c r="C62" s="28">
        <f>'Leprosy R1'!C62+'Leprosy R2'!C62</f>
        <v>48</v>
      </c>
      <c r="D62" s="28">
        <f>'Leprosy R1'!D62+'Leprosy R2'!D62</f>
        <v>1</v>
      </c>
      <c r="E62" s="28">
        <f>'Leprosy R1'!E62+'Leprosy R2'!E62</f>
        <v>2</v>
      </c>
      <c r="F62" s="28">
        <f>'Leprosy R1'!F62+'Leprosy R2'!F62</f>
        <v>2</v>
      </c>
      <c r="G62" s="28">
        <f>'Leprosy R1'!G62+'Leprosy R2'!G62</f>
        <v>186</v>
      </c>
      <c r="H62" s="28">
        <f>'Leprosy R1'!H62+'Leprosy R2'!H62</f>
        <v>110</v>
      </c>
      <c r="I62" s="28">
        <f>'Leprosy R1'!I62+'Leprosy R2'!I62</f>
        <v>1</v>
      </c>
      <c r="J62" s="28">
        <f>'Leprosy R1'!J62+'Leprosy R2'!J62</f>
        <v>13</v>
      </c>
      <c r="K62" s="28">
        <f>'Leprosy R1'!K62+'Leprosy R2'!K62</f>
        <v>9</v>
      </c>
      <c r="L62" s="28">
        <f>'Leprosy R1'!L62+'Leprosy R2'!L62</f>
        <v>133</v>
      </c>
      <c r="M62" s="28">
        <f>'Leprosy R1'!M62+'Leprosy R2'!M62</f>
        <v>53</v>
      </c>
      <c r="N62" s="28">
        <f>'Leprosy R1'!N62+'Leprosy R2'!N62</f>
        <v>28</v>
      </c>
      <c r="O62" s="28">
        <f>'Leprosy R1'!O62+'Leprosy R2'!O62</f>
        <v>19</v>
      </c>
      <c r="P62" s="28">
        <f>'Leprosy R1'!P62+'Leprosy R2'!P62</f>
        <v>10</v>
      </c>
      <c r="Q62" s="28">
        <f>'Leprosy R1'!Q62+'Leprosy R2'!Q62</f>
        <v>4</v>
      </c>
      <c r="R62" s="28">
        <f>'Leprosy R1'!R62+'Leprosy R2'!R62</f>
        <v>2</v>
      </c>
      <c r="S62" s="28">
        <f>'Leprosy R1'!S62+'Leprosy R2'!S62</f>
        <v>1</v>
      </c>
      <c r="T62" s="28">
        <f>'Leprosy R1'!T62+'Leprosy R2'!T62</f>
        <v>16</v>
      </c>
    </row>
    <row r="63" spans="1:20">
      <c r="A63" s="6" t="s">
        <v>57</v>
      </c>
      <c r="B63" s="28">
        <f>'Leprosy R1'!B63+'Leprosy R2'!B63</f>
        <v>163</v>
      </c>
      <c r="C63" s="28">
        <f>'Leprosy R1'!C63+'Leprosy R2'!C63</f>
        <v>152</v>
      </c>
      <c r="D63" s="28">
        <f>'Leprosy R1'!D63+'Leprosy R2'!D63</f>
        <v>1</v>
      </c>
      <c r="E63" s="28">
        <f>'Leprosy R1'!E63+'Leprosy R2'!E63</f>
        <v>7</v>
      </c>
      <c r="F63" s="28">
        <f>'Leprosy R1'!F63+'Leprosy R2'!F63</f>
        <v>33</v>
      </c>
      <c r="G63" s="28">
        <f>'Leprosy R1'!G63+'Leprosy R2'!G63</f>
        <v>356</v>
      </c>
      <c r="H63" s="28">
        <f>'Leprosy R1'!H63+'Leprosy R2'!H63</f>
        <v>213</v>
      </c>
      <c r="I63" s="28">
        <f>'Leprosy R1'!I63+'Leprosy R2'!I63</f>
        <v>0</v>
      </c>
      <c r="J63" s="28">
        <f>'Leprosy R1'!J63+'Leprosy R2'!J63</f>
        <v>13</v>
      </c>
      <c r="K63" s="28">
        <f>'Leprosy R1'!K63+'Leprosy R2'!K63</f>
        <v>0</v>
      </c>
      <c r="L63" s="28">
        <f>'Leprosy R1'!L63+'Leprosy R2'!L63</f>
        <v>226</v>
      </c>
      <c r="M63" s="28">
        <f>'Leprosy R1'!M63+'Leprosy R2'!M63</f>
        <v>130</v>
      </c>
      <c r="N63" s="28">
        <f>'Leprosy R1'!N63+'Leprosy R2'!N63</f>
        <v>0</v>
      </c>
      <c r="O63" s="28">
        <f>'Leprosy R1'!O63+'Leprosy R2'!O63</f>
        <v>42</v>
      </c>
      <c r="P63" s="28">
        <f>'Leprosy R1'!P63+'Leprosy R2'!P63</f>
        <v>0</v>
      </c>
      <c r="Q63" s="28">
        <f>'Leprosy R1'!Q63+'Leprosy R2'!Q63</f>
        <v>1</v>
      </c>
      <c r="R63" s="28">
        <f>'Leprosy R1'!R63+'Leprosy R2'!R63</f>
        <v>1</v>
      </c>
      <c r="S63" s="28">
        <f>'Leprosy R1'!S63+'Leprosy R2'!S63</f>
        <v>0</v>
      </c>
      <c r="T63" s="28">
        <f>'Leprosy R1'!T63+'Leprosy R2'!T63</f>
        <v>56</v>
      </c>
    </row>
    <row r="64" spans="1:20">
      <c r="A64" s="6" t="s">
        <v>58</v>
      </c>
      <c r="B64" s="28">
        <f>'Leprosy R1'!B64+'Leprosy R2'!B64</f>
        <v>135</v>
      </c>
      <c r="C64" s="28">
        <f>'Leprosy R1'!C64+'Leprosy R2'!C64</f>
        <v>116</v>
      </c>
      <c r="D64" s="28">
        <f>'Leprosy R1'!D64+'Leprosy R2'!D64</f>
        <v>2</v>
      </c>
      <c r="E64" s="28">
        <f>'Leprosy R1'!E64+'Leprosy R2'!E64</f>
        <v>5</v>
      </c>
      <c r="F64" s="28">
        <f>'Leprosy R1'!F64+'Leprosy R2'!F64</f>
        <v>0</v>
      </c>
      <c r="G64" s="28">
        <f>'Leprosy R1'!G64+'Leprosy R2'!G64</f>
        <v>258</v>
      </c>
      <c r="H64" s="28">
        <f>'Leprosy R1'!H64+'Leprosy R2'!H64</f>
        <v>150</v>
      </c>
      <c r="I64" s="28">
        <f>'Leprosy R1'!I64+'Leprosy R2'!I64</f>
        <v>0</v>
      </c>
      <c r="J64" s="28">
        <f>'Leprosy R1'!J64+'Leprosy R2'!J64</f>
        <v>3</v>
      </c>
      <c r="K64" s="28">
        <f>'Leprosy R1'!K64+'Leprosy R2'!K64</f>
        <v>5</v>
      </c>
      <c r="L64" s="28">
        <f>'Leprosy R1'!L64+'Leprosy R2'!L64</f>
        <v>158</v>
      </c>
      <c r="M64" s="28">
        <f>'Leprosy R1'!M64+'Leprosy R2'!M64</f>
        <v>100</v>
      </c>
      <c r="N64" s="28">
        <f>'Leprosy R1'!N64+'Leprosy R2'!N64</f>
        <v>0</v>
      </c>
      <c r="O64" s="28">
        <f>'Leprosy R1'!O64+'Leprosy R2'!O64</f>
        <v>1</v>
      </c>
      <c r="P64" s="28">
        <f>'Leprosy R1'!P64+'Leprosy R2'!P64</f>
        <v>3</v>
      </c>
      <c r="Q64" s="28">
        <f>'Leprosy R1'!Q64+'Leprosy R2'!Q64</f>
        <v>1</v>
      </c>
      <c r="R64" s="28">
        <f>'Leprosy R1'!R64+'Leprosy R2'!R64</f>
        <v>0</v>
      </c>
      <c r="S64" s="28">
        <f>'Leprosy R1'!S64+'Leprosy R2'!S64</f>
        <v>0</v>
      </c>
      <c r="T64" s="28">
        <f>'Leprosy R1'!T64+'Leprosy R2'!T64</f>
        <v>56</v>
      </c>
    </row>
    <row r="65" spans="1:20">
      <c r="A65" s="6" t="s">
        <v>59</v>
      </c>
      <c r="B65" s="28">
        <f>'Leprosy R1'!B65+'Leprosy R2'!B65</f>
        <v>28</v>
      </c>
      <c r="C65" s="28">
        <f>'Leprosy R1'!C65+'Leprosy R2'!C65</f>
        <v>35</v>
      </c>
      <c r="D65" s="28">
        <f>'Leprosy R1'!D65+'Leprosy R2'!D65</f>
        <v>0</v>
      </c>
      <c r="E65" s="28">
        <f>'Leprosy R1'!E65+'Leprosy R2'!E65</f>
        <v>1</v>
      </c>
      <c r="F65" s="28">
        <f>'Leprosy R1'!F65+'Leprosy R2'!F65</f>
        <v>0</v>
      </c>
      <c r="G65" s="28">
        <f>'Leprosy R1'!G65+'Leprosy R2'!G65</f>
        <v>64</v>
      </c>
      <c r="H65" s="28">
        <f>'Leprosy R1'!H65+'Leprosy R2'!H65</f>
        <v>36</v>
      </c>
      <c r="I65" s="28">
        <f>'Leprosy R1'!I65+'Leprosy R2'!I65</f>
        <v>5</v>
      </c>
      <c r="J65" s="28">
        <f>'Leprosy R1'!J65+'Leprosy R2'!J65</f>
        <v>0</v>
      </c>
      <c r="K65" s="28">
        <f>'Leprosy R1'!K65+'Leprosy R2'!K65</f>
        <v>4</v>
      </c>
      <c r="L65" s="28">
        <f>'Leprosy R1'!L65+'Leprosy R2'!L65</f>
        <v>45</v>
      </c>
      <c r="M65" s="28">
        <f>'Leprosy R1'!M65+'Leprosy R2'!M65</f>
        <v>19</v>
      </c>
      <c r="N65" s="28">
        <f>'Leprosy R1'!N65+'Leprosy R2'!N65</f>
        <v>1</v>
      </c>
      <c r="O65" s="28">
        <f>'Leprosy R1'!O65+'Leprosy R2'!O65</f>
        <v>13</v>
      </c>
      <c r="P65" s="28">
        <f>'Leprosy R1'!P65+'Leprosy R2'!P65</f>
        <v>4</v>
      </c>
      <c r="Q65" s="28">
        <f>'Leprosy R1'!Q65+'Leprosy R2'!Q65</f>
        <v>0</v>
      </c>
      <c r="R65" s="28">
        <f>'Leprosy R1'!R65+'Leprosy R2'!R65</f>
        <v>0</v>
      </c>
      <c r="S65" s="28">
        <f>'Leprosy R1'!S65+'Leprosy R2'!S65</f>
        <v>0</v>
      </c>
      <c r="T65" s="28">
        <f>'Leprosy R1'!T65+'Leprosy R2'!T65</f>
        <v>11</v>
      </c>
    </row>
    <row r="66" spans="1:20">
      <c r="A66" s="6" t="s">
        <v>60</v>
      </c>
      <c r="B66" s="28">
        <f>'Leprosy R1'!B66+'Leprosy R2'!B66</f>
        <v>144</v>
      </c>
      <c r="C66" s="28">
        <f>'Leprosy R1'!C66+'Leprosy R2'!C66</f>
        <v>257</v>
      </c>
      <c r="D66" s="28">
        <f>'Leprosy R1'!D66+'Leprosy R2'!D66</f>
        <v>1</v>
      </c>
      <c r="E66" s="28">
        <f>'Leprosy R1'!E66+'Leprosy R2'!E66</f>
        <v>15</v>
      </c>
      <c r="F66" s="28">
        <f>'Leprosy R1'!F66+'Leprosy R2'!F66</f>
        <v>14</v>
      </c>
      <c r="G66" s="28">
        <f>'Leprosy R1'!G66+'Leprosy R2'!G66</f>
        <v>431</v>
      </c>
      <c r="H66" s="28">
        <f>'Leprosy R1'!H66+'Leprosy R2'!H66</f>
        <v>155</v>
      </c>
      <c r="I66" s="28">
        <f>'Leprosy R1'!I66+'Leprosy R2'!I66</f>
        <v>131</v>
      </c>
      <c r="J66" s="28">
        <f>'Leprosy R1'!J66+'Leprosy R2'!J66</f>
        <v>4</v>
      </c>
      <c r="K66" s="28">
        <f>'Leprosy R1'!K66+'Leprosy R2'!K66</f>
        <v>16</v>
      </c>
      <c r="L66" s="28">
        <f>'Leprosy R1'!L66+'Leprosy R2'!L66</f>
        <v>306</v>
      </c>
      <c r="M66" s="28">
        <f>'Leprosy R1'!M66+'Leprosy R2'!M66</f>
        <v>125</v>
      </c>
      <c r="N66" s="28">
        <f>'Leprosy R1'!N66+'Leprosy R2'!N66</f>
        <v>63</v>
      </c>
      <c r="O66" s="28">
        <f>'Leprosy R1'!O66+'Leprosy R2'!O66</f>
        <v>186</v>
      </c>
      <c r="P66" s="28">
        <f>'Leprosy R1'!P66+'Leprosy R2'!P66</f>
        <v>66</v>
      </c>
      <c r="Q66" s="28">
        <f>'Leprosy R1'!Q66+'Leprosy R2'!Q66</f>
        <v>21</v>
      </c>
      <c r="R66" s="28">
        <f>'Leprosy R1'!R66+'Leprosy R2'!R66</f>
        <v>26</v>
      </c>
      <c r="S66" s="28">
        <f>'Leprosy R1'!S66+'Leprosy R2'!S66</f>
        <v>0</v>
      </c>
      <c r="T66" s="28">
        <f>'Leprosy R1'!T66+'Leprosy R2'!T66</f>
        <v>97</v>
      </c>
    </row>
    <row r="67" spans="1:20">
      <c r="A67" s="6" t="s">
        <v>61</v>
      </c>
      <c r="B67" s="28">
        <f>'Leprosy R1'!B67+'Leprosy R2'!B67</f>
        <v>72</v>
      </c>
      <c r="C67" s="28">
        <f>'Leprosy R1'!C67+'Leprosy R2'!C67</f>
        <v>64</v>
      </c>
      <c r="D67" s="28">
        <f>'Leprosy R1'!D67+'Leprosy R2'!D67</f>
        <v>3</v>
      </c>
      <c r="E67" s="28">
        <f>'Leprosy R1'!E67+'Leprosy R2'!E67</f>
        <v>4</v>
      </c>
      <c r="F67" s="28">
        <f>'Leprosy R1'!F67+'Leprosy R2'!F67</f>
        <v>13</v>
      </c>
      <c r="G67" s="28">
        <f>'Leprosy R1'!G67+'Leprosy R2'!G67</f>
        <v>156</v>
      </c>
      <c r="H67" s="28">
        <f>'Leprosy R1'!H67+'Leprosy R2'!H67</f>
        <v>86</v>
      </c>
      <c r="I67" s="28">
        <f>'Leprosy R1'!I67+'Leprosy R2'!I67</f>
        <v>0</v>
      </c>
      <c r="J67" s="28">
        <f>'Leprosy R1'!J67+'Leprosy R2'!J67</f>
        <v>2</v>
      </c>
      <c r="K67" s="28">
        <f>'Leprosy R1'!K67+'Leprosy R2'!K67</f>
        <v>3</v>
      </c>
      <c r="L67" s="28">
        <f>'Leprosy R1'!L67+'Leprosy R2'!L67</f>
        <v>91</v>
      </c>
      <c r="M67" s="28">
        <f>'Leprosy R1'!M67+'Leprosy R2'!M67</f>
        <v>65</v>
      </c>
      <c r="N67" s="28">
        <f>'Leprosy R1'!N67+'Leprosy R2'!N67</f>
        <v>17</v>
      </c>
      <c r="O67" s="28">
        <f>'Leprosy R1'!O67+'Leprosy R2'!O67</f>
        <v>33</v>
      </c>
      <c r="P67" s="28">
        <f>'Leprosy R1'!P67+'Leprosy R2'!P67</f>
        <v>12</v>
      </c>
      <c r="Q67" s="28">
        <f>'Leprosy R1'!Q67+'Leprosy R2'!Q67</f>
        <v>2</v>
      </c>
      <c r="R67" s="28">
        <f>'Leprosy R1'!R67+'Leprosy R2'!R67</f>
        <v>5</v>
      </c>
      <c r="S67" s="28">
        <f>'Leprosy R1'!S67+'Leprosy R2'!S67</f>
        <v>0</v>
      </c>
      <c r="T67" s="28">
        <f>'Leprosy R1'!T67+'Leprosy R2'!T67</f>
        <v>20</v>
      </c>
    </row>
    <row r="68" spans="1:20" s="16" customFormat="1">
      <c r="A68" s="7" t="s">
        <v>62</v>
      </c>
      <c r="B68" s="14">
        <f>SUM(B69:B78)</f>
        <v>114</v>
      </c>
      <c r="C68" s="14">
        <f t="shared" ref="C68:T68" si="7">SUM(C69:C78)</f>
        <v>89</v>
      </c>
      <c r="D68" s="14">
        <f t="shared" si="7"/>
        <v>2</v>
      </c>
      <c r="E68" s="14">
        <f t="shared" si="7"/>
        <v>2</v>
      </c>
      <c r="F68" s="14">
        <f t="shared" si="7"/>
        <v>0</v>
      </c>
      <c r="G68" s="14">
        <f>SUM(B68:F68)</f>
        <v>207</v>
      </c>
      <c r="H68" s="14">
        <f t="shared" si="7"/>
        <v>105</v>
      </c>
      <c r="I68" s="14">
        <f t="shared" si="7"/>
        <v>5</v>
      </c>
      <c r="J68" s="14">
        <f t="shared" si="7"/>
        <v>1</v>
      </c>
      <c r="K68" s="14">
        <f t="shared" si="7"/>
        <v>1</v>
      </c>
      <c r="L68" s="14">
        <f>SUM(H68:K68)</f>
        <v>112</v>
      </c>
      <c r="M68" s="14">
        <f>G68-L68</f>
        <v>95</v>
      </c>
      <c r="N68" s="14">
        <f t="shared" si="7"/>
        <v>8</v>
      </c>
      <c r="O68" s="14">
        <f t="shared" si="7"/>
        <v>60</v>
      </c>
      <c r="P68" s="14">
        <f t="shared" si="7"/>
        <v>35</v>
      </c>
      <c r="Q68" s="14">
        <f t="shared" si="7"/>
        <v>5</v>
      </c>
      <c r="R68" s="14">
        <f t="shared" si="7"/>
        <v>2</v>
      </c>
      <c r="S68" s="14">
        <f t="shared" si="7"/>
        <v>0</v>
      </c>
      <c r="T68" s="14">
        <f t="shared" si="7"/>
        <v>25</v>
      </c>
    </row>
    <row r="69" spans="1:20">
      <c r="A69" s="6" t="s">
        <v>63</v>
      </c>
      <c r="B69" s="33">
        <f>'Leprosy R1'!B69+'Leprosy R2'!B69</f>
        <v>0</v>
      </c>
      <c r="C69" s="33">
        <f>'Leprosy R1'!C69+'Leprosy R2'!C69</f>
        <v>2</v>
      </c>
      <c r="D69" s="33">
        <f>'Leprosy R1'!D69+'Leprosy R2'!D69</f>
        <v>0</v>
      </c>
      <c r="E69" s="33">
        <f>'Leprosy R1'!E69+'Leprosy R2'!E69</f>
        <v>0</v>
      </c>
      <c r="F69" s="33">
        <f>'Leprosy R1'!F69+'Leprosy R2'!F69</f>
        <v>0</v>
      </c>
      <c r="G69" s="33">
        <f>'Leprosy R1'!G69+'Leprosy R2'!G69</f>
        <v>2</v>
      </c>
      <c r="H69" s="33">
        <f>'Leprosy R1'!H69+'Leprosy R2'!H69</f>
        <v>0</v>
      </c>
      <c r="I69" s="33">
        <f>'Leprosy R1'!I69+'Leprosy R2'!I69</f>
        <v>0</v>
      </c>
      <c r="J69" s="33">
        <f>'Leprosy R1'!J69+'Leprosy R2'!J69</f>
        <v>0</v>
      </c>
      <c r="K69" s="33">
        <f>'Leprosy R1'!K69+'Leprosy R2'!K69</f>
        <v>0</v>
      </c>
      <c r="L69" s="33">
        <f>'Leprosy R1'!L69+'Leprosy R2'!L69</f>
        <v>0</v>
      </c>
      <c r="M69" s="33">
        <f>'Leprosy R1'!M69+'Leprosy R2'!M69</f>
        <v>2</v>
      </c>
      <c r="N69" s="33">
        <f>'Leprosy R1'!N69+'Leprosy R2'!N69</f>
        <v>0</v>
      </c>
      <c r="O69" s="33">
        <f>'Leprosy R1'!O69+'Leprosy R2'!O69</f>
        <v>0</v>
      </c>
      <c r="P69" s="33">
        <f>'Leprosy R1'!P69+'Leprosy R2'!P69</f>
        <v>0</v>
      </c>
      <c r="Q69" s="33">
        <f>'Leprosy R1'!Q69+'Leprosy R2'!Q69</f>
        <v>0</v>
      </c>
      <c r="R69" s="33">
        <f>'Leprosy R1'!R69+'Leprosy R2'!R69</f>
        <v>0</v>
      </c>
      <c r="S69" s="33">
        <f>'Leprosy R1'!S69+'Leprosy R2'!S69</f>
        <v>0</v>
      </c>
      <c r="T69" s="33">
        <f>'Leprosy R1'!T69+'Leprosy R2'!T69</f>
        <v>1</v>
      </c>
    </row>
    <row r="70" spans="1:20">
      <c r="A70" s="6" t="s">
        <v>64</v>
      </c>
      <c r="B70" s="33">
        <f>'Leprosy R1'!B70+'Leprosy R2'!B70</f>
        <v>3</v>
      </c>
      <c r="C70" s="33">
        <f>'Leprosy R1'!C70+'Leprosy R2'!C70</f>
        <v>5</v>
      </c>
      <c r="D70" s="33">
        <f>'Leprosy R1'!D70+'Leprosy R2'!D70</f>
        <v>0</v>
      </c>
      <c r="E70" s="33">
        <f>'Leprosy R1'!E70+'Leprosy R2'!E70</f>
        <v>0</v>
      </c>
      <c r="F70" s="33">
        <f>'Leprosy R1'!F70+'Leprosy R2'!F70</f>
        <v>0</v>
      </c>
      <c r="G70" s="33">
        <f>'Leprosy R1'!G70+'Leprosy R2'!G70</f>
        <v>8</v>
      </c>
      <c r="H70" s="33">
        <f>'Leprosy R1'!H70+'Leprosy R2'!H70</f>
        <v>5</v>
      </c>
      <c r="I70" s="33">
        <f>'Leprosy R1'!I70+'Leprosy R2'!I70</f>
        <v>0</v>
      </c>
      <c r="J70" s="33">
        <f>'Leprosy R1'!J70+'Leprosy R2'!J70</f>
        <v>0</v>
      </c>
      <c r="K70" s="33">
        <f>'Leprosy R1'!K70+'Leprosy R2'!K70</f>
        <v>0</v>
      </c>
      <c r="L70" s="33">
        <f>'Leprosy R1'!L70+'Leprosy R2'!L70</f>
        <v>5</v>
      </c>
      <c r="M70" s="33">
        <f>'Leprosy R1'!M70+'Leprosy R2'!M70</f>
        <v>3</v>
      </c>
      <c r="N70" s="33">
        <f>'Leprosy R1'!N70+'Leprosy R2'!N70</f>
        <v>0</v>
      </c>
      <c r="O70" s="33">
        <f>'Leprosy R1'!O70+'Leprosy R2'!O70</f>
        <v>4</v>
      </c>
      <c r="P70" s="33">
        <f>'Leprosy R1'!P70+'Leprosy R2'!P70</f>
        <v>3</v>
      </c>
      <c r="Q70" s="33">
        <f>'Leprosy R1'!Q70+'Leprosy R2'!Q70</f>
        <v>0</v>
      </c>
      <c r="R70" s="33">
        <f>'Leprosy R1'!R70+'Leprosy R2'!R70</f>
        <v>0</v>
      </c>
      <c r="S70" s="33">
        <f>'Leprosy R1'!S70+'Leprosy R2'!S70</f>
        <v>0</v>
      </c>
      <c r="T70" s="33">
        <f>'Leprosy R1'!T70+'Leprosy R2'!T70</f>
        <v>0</v>
      </c>
    </row>
    <row r="71" spans="1:20">
      <c r="A71" s="6" t="s">
        <v>65</v>
      </c>
      <c r="B71" s="33">
        <f>'Leprosy R1'!B71+'Leprosy R2'!B71</f>
        <v>1</v>
      </c>
      <c r="C71" s="33">
        <f>'Leprosy R1'!C71+'Leprosy R2'!C71</f>
        <v>2</v>
      </c>
      <c r="D71" s="33">
        <f>'Leprosy R1'!D71+'Leprosy R2'!D71</f>
        <v>0</v>
      </c>
      <c r="E71" s="33">
        <f>'Leprosy R1'!E71+'Leprosy R2'!E71</f>
        <v>0</v>
      </c>
      <c r="F71" s="33">
        <f>'Leprosy R1'!F71+'Leprosy R2'!F71</f>
        <v>0</v>
      </c>
      <c r="G71" s="33">
        <f>'Leprosy R1'!G71+'Leprosy R2'!G71</f>
        <v>3</v>
      </c>
      <c r="H71" s="33">
        <f>'Leprosy R1'!H71+'Leprosy R2'!H71</f>
        <v>1</v>
      </c>
      <c r="I71" s="33">
        <f>'Leprosy R1'!I71+'Leprosy R2'!I71</f>
        <v>0</v>
      </c>
      <c r="J71" s="33">
        <f>'Leprosy R1'!J71+'Leprosy R2'!J71</f>
        <v>0</v>
      </c>
      <c r="K71" s="33">
        <f>'Leprosy R1'!K71+'Leprosy R2'!K71</f>
        <v>0</v>
      </c>
      <c r="L71" s="33">
        <f>'Leprosy R1'!L71+'Leprosy R2'!L71</f>
        <v>1</v>
      </c>
      <c r="M71" s="33">
        <f>'Leprosy R1'!M71+'Leprosy R2'!M71</f>
        <v>2</v>
      </c>
      <c r="N71" s="33">
        <f>'Leprosy R1'!N71+'Leprosy R2'!N71</f>
        <v>0</v>
      </c>
      <c r="O71" s="33">
        <f>'Leprosy R1'!O71+'Leprosy R2'!O71</f>
        <v>2</v>
      </c>
      <c r="P71" s="33">
        <f>'Leprosy R1'!P71+'Leprosy R2'!P71</f>
        <v>2</v>
      </c>
      <c r="Q71" s="33">
        <f>'Leprosy R1'!Q71+'Leprosy R2'!Q71</f>
        <v>0</v>
      </c>
      <c r="R71" s="33">
        <f>'Leprosy R1'!R71+'Leprosy R2'!R71</f>
        <v>0</v>
      </c>
      <c r="S71" s="33">
        <f>'Leprosy R1'!S71+'Leprosy R2'!S71</f>
        <v>0</v>
      </c>
      <c r="T71" s="33">
        <f>'Leprosy R1'!T71+'Leprosy R2'!T71</f>
        <v>0</v>
      </c>
    </row>
    <row r="72" spans="1:20">
      <c r="A72" s="6" t="s">
        <v>66</v>
      </c>
      <c r="B72" s="33">
        <f>'Leprosy R1'!B72+'Leprosy R2'!B72</f>
        <v>1</v>
      </c>
      <c r="C72" s="33">
        <f>'Leprosy R1'!C72+'Leprosy R2'!C72</f>
        <v>5</v>
      </c>
      <c r="D72" s="33">
        <f>'Leprosy R1'!D72+'Leprosy R2'!D72</f>
        <v>0</v>
      </c>
      <c r="E72" s="33">
        <f>'Leprosy R1'!E72+'Leprosy R2'!E72</f>
        <v>0</v>
      </c>
      <c r="F72" s="33">
        <f>'Leprosy R1'!F72+'Leprosy R2'!F72</f>
        <v>0</v>
      </c>
      <c r="G72" s="33">
        <f>'Leprosy R1'!G72+'Leprosy R2'!G72</f>
        <v>6</v>
      </c>
      <c r="H72" s="33">
        <f>'Leprosy R1'!H72+'Leprosy R2'!H72</f>
        <v>1</v>
      </c>
      <c r="I72" s="33">
        <f>'Leprosy R1'!I72+'Leprosy R2'!I72</f>
        <v>0</v>
      </c>
      <c r="J72" s="33">
        <f>'Leprosy R1'!J72+'Leprosy R2'!J72</f>
        <v>0</v>
      </c>
      <c r="K72" s="33">
        <f>'Leprosy R1'!K72+'Leprosy R2'!K72</f>
        <v>0</v>
      </c>
      <c r="L72" s="33">
        <f>'Leprosy R1'!L72+'Leprosy R2'!L72</f>
        <v>1</v>
      </c>
      <c r="M72" s="33">
        <f>'Leprosy R1'!M72+'Leprosy R2'!M72</f>
        <v>5</v>
      </c>
      <c r="N72" s="33">
        <f>'Leprosy R1'!N72+'Leprosy R2'!N72</f>
        <v>0</v>
      </c>
      <c r="O72" s="33">
        <f>'Leprosy R1'!O72+'Leprosy R2'!O72</f>
        <v>5</v>
      </c>
      <c r="P72" s="33">
        <f>'Leprosy R1'!P72+'Leprosy R2'!P72</f>
        <v>4</v>
      </c>
      <c r="Q72" s="33">
        <f>'Leprosy R1'!Q72+'Leprosy R2'!Q72</f>
        <v>0</v>
      </c>
      <c r="R72" s="33">
        <f>'Leprosy R1'!R72+'Leprosy R2'!R72</f>
        <v>0</v>
      </c>
      <c r="S72" s="33">
        <f>'Leprosy R1'!S72+'Leprosy R2'!S72</f>
        <v>0</v>
      </c>
      <c r="T72" s="33">
        <f>'Leprosy R1'!T72+'Leprosy R2'!T72</f>
        <v>2</v>
      </c>
    </row>
    <row r="73" spans="1:20">
      <c r="A73" s="6" t="s">
        <v>67</v>
      </c>
      <c r="B73" s="33">
        <f>'Leprosy R1'!B73+'Leprosy R2'!B73</f>
        <v>9</v>
      </c>
      <c r="C73" s="33">
        <f>'Leprosy R1'!C73+'Leprosy R2'!C73</f>
        <v>7</v>
      </c>
      <c r="D73" s="33">
        <f>'Leprosy R1'!D73+'Leprosy R2'!D73</f>
        <v>0</v>
      </c>
      <c r="E73" s="33">
        <f>'Leprosy R1'!E73+'Leprosy R2'!E73</f>
        <v>0</v>
      </c>
      <c r="F73" s="33">
        <f>'Leprosy R1'!F73+'Leprosy R2'!F73</f>
        <v>0</v>
      </c>
      <c r="G73" s="33">
        <f>'Leprosy R1'!G73+'Leprosy R2'!G73</f>
        <v>16</v>
      </c>
      <c r="H73" s="33">
        <f>'Leprosy R1'!H73+'Leprosy R2'!H73</f>
        <v>6</v>
      </c>
      <c r="I73" s="33">
        <f>'Leprosy R1'!I73+'Leprosy R2'!I73</f>
        <v>0</v>
      </c>
      <c r="J73" s="33">
        <f>'Leprosy R1'!J73+'Leprosy R2'!J73</f>
        <v>0</v>
      </c>
      <c r="K73" s="33">
        <f>'Leprosy R1'!K73+'Leprosy R2'!K73</f>
        <v>0</v>
      </c>
      <c r="L73" s="33">
        <f>'Leprosy R1'!L73+'Leprosy R2'!L73</f>
        <v>6</v>
      </c>
      <c r="M73" s="33">
        <f>'Leprosy R1'!M73+'Leprosy R2'!M73</f>
        <v>10</v>
      </c>
      <c r="N73" s="33">
        <f>'Leprosy R1'!N73+'Leprosy R2'!N73</f>
        <v>0</v>
      </c>
      <c r="O73" s="33">
        <f>'Leprosy R1'!O73+'Leprosy R2'!O73</f>
        <v>7</v>
      </c>
      <c r="P73" s="33">
        <f>'Leprosy R1'!P73+'Leprosy R2'!P73</f>
        <v>6</v>
      </c>
      <c r="Q73" s="33">
        <f>'Leprosy R1'!Q73+'Leprosy R2'!Q73</f>
        <v>0</v>
      </c>
      <c r="R73" s="33">
        <f>'Leprosy R1'!R73+'Leprosy R2'!R73</f>
        <v>0</v>
      </c>
      <c r="S73" s="33">
        <f>'Leprosy R1'!S73+'Leprosy R2'!S73</f>
        <v>0</v>
      </c>
      <c r="T73" s="33">
        <f>'Leprosy R1'!T73+'Leprosy R2'!T73</f>
        <v>1</v>
      </c>
    </row>
    <row r="74" spans="1:20">
      <c r="A74" s="6" t="s">
        <v>68</v>
      </c>
      <c r="B74" s="33">
        <f>'Leprosy R1'!B74+'Leprosy R2'!B74</f>
        <v>10</v>
      </c>
      <c r="C74" s="33">
        <f>'Leprosy R1'!C74+'Leprosy R2'!C74</f>
        <v>9</v>
      </c>
      <c r="D74" s="33">
        <f>'Leprosy R1'!D74+'Leprosy R2'!D74</f>
        <v>0</v>
      </c>
      <c r="E74" s="33">
        <f>'Leprosy R1'!E74+'Leprosy R2'!E74</f>
        <v>1</v>
      </c>
      <c r="F74" s="33">
        <f>'Leprosy R1'!F74+'Leprosy R2'!F74</f>
        <v>0</v>
      </c>
      <c r="G74" s="33">
        <f>'Leprosy R1'!G74+'Leprosy R2'!G74</f>
        <v>20</v>
      </c>
      <c r="H74" s="33">
        <f>'Leprosy R1'!H74+'Leprosy R2'!H74</f>
        <v>9</v>
      </c>
      <c r="I74" s="33">
        <f>'Leprosy R1'!I74+'Leprosy R2'!I74</f>
        <v>0</v>
      </c>
      <c r="J74" s="33">
        <f>'Leprosy R1'!J74+'Leprosy R2'!J74</f>
        <v>0</v>
      </c>
      <c r="K74" s="33">
        <f>'Leprosy R1'!K74+'Leprosy R2'!K74</f>
        <v>0</v>
      </c>
      <c r="L74" s="33">
        <f>'Leprosy R1'!L74+'Leprosy R2'!L74</f>
        <v>9</v>
      </c>
      <c r="M74" s="33">
        <f>'Leprosy R1'!M74+'Leprosy R2'!M74</f>
        <v>11</v>
      </c>
      <c r="N74" s="33">
        <f>'Leprosy R1'!N74+'Leprosy R2'!N74</f>
        <v>0</v>
      </c>
      <c r="O74" s="33">
        <f>'Leprosy R1'!O74+'Leprosy R2'!O74</f>
        <v>8</v>
      </c>
      <c r="P74" s="33">
        <f>'Leprosy R1'!P74+'Leprosy R2'!P74</f>
        <v>3</v>
      </c>
      <c r="Q74" s="33">
        <f>'Leprosy R1'!Q74+'Leprosy R2'!Q74</f>
        <v>1</v>
      </c>
      <c r="R74" s="33">
        <f>'Leprosy R1'!R74+'Leprosy R2'!R74</f>
        <v>1</v>
      </c>
      <c r="S74" s="33">
        <f>'Leprosy R1'!S74+'Leprosy R2'!S74</f>
        <v>0</v>
      </c>
      <c r="T74" s="33">
        <f>'Leprosy R1'!T74+'Leprosy R2'!T74</f>
        <v>2</v>
      </c>
    </row>
    <row r="75" spans="1:20">
      <c r="A75" s="6" t="s">
        <v>69</v>
      </c>
      <c r="B75" s="33">
        <f>'Leprosy R1'!B75+'Leprosy R2'!B75</f>
        <v>20</v>
      </c>
      <c r="C75" s="33">
        <f>'Leprosy R1'!C75+'Leprosy R2'!C75</f>
        <v>19</v>
      </c>
      <c r="D75" s="33">
        <f>'Leprosy R1'!D75+'Leprosy R2'!D75</f>
        <v>1</v>
      </c>
      <c r="E75" s="33">
        <f>'Leprosy R1'!E75+'Leprosy R2'!E75</f>
        <v>0</v>
      </c>
      <c r="F75" s="33">
        <f>'Leprosy R1'!F75+'Leprosy R2'!F75</f>
        <v>0</v>
      </c>
      <c r="G75" s="33">
        <f>'Leprosy R1'!G75+'Leprosy R2'!G75</f>
        <v>40</v>
      </c>
      <c r="H75" s="33">
        <f>'Leprosy R1'!H75+'Leprosy R2'!H75</f>
        <v>21</v>
      </c>
      <c r="I75" s="33">
        <f>'Leprosy R1'!I75+'Leprosy R2'!I75</f>
        <v>0</v>
      </c>
      <c r="J75" s="33">
        <f>'Leprosy R1'!J75+'Leprosy R2'!J75</f>
        <v>0</v>
      </c>
      <c r="K75" s="33">
        <f>'Leprosy R1'!K75+'Leprosy R2'!K75</f>
        <v>1</v>
      </c>
      <c r="L75" s="33">
        <f>'Leprosy R1'!L75+'Leprosy R2'!L75</f>
        <v>22</v>
      </c>
      <c r="M75" s="33">
        <f>'Leprosy R1'!M75+'Leprosy R2'!M75</f>
        <v>18</v>
      </c>
      <c r="N75" s="33">
        <f>'Leprosy R1'!N75+'Leprosy R2'!N75</f>
        <v>3</v>
      </c>
      <c r="O75" s="33">
        <f>'Leprosy R1'!O75+'Leprosy R2'!O75</f>
        <v>6</v>
      </c>
      <c r="P75" s="33">
        <f>'Leprosy R1'!P75+'Leprosy R2'!P75</f>
        <v>5</v>
      </c>
      <c r="Q75" s="33">
        <f>'Leprosy R1'!Q75+'Leprosy R2'!Q75</f>
        <v>3</v>
      </c>
      <c r="R75" s="33">
        <f>'Leprosy R1'!R75+'Leprosy R2'!R75</f>
        <v>0</v>
      </c>
      <c r="S75" s="33">
        <f>'Leprosy R1'!S75+'Leprosy R2'!S75</f>
        <v>0</v>
      </c>
      <c r="T75" s="33">
        <f>'Leprosy R1'!T75+'Leprosy R2'!T75</f>
        <v>3</v>
      </c>
    </row>
    <row r="76" spans="1:20">
      <c r="A76" s="6" t="s">
        <v>70</v>
      </c>
      <c r="B76" s="33">
        <f>'Leprosy R1'!B76+'Leprosy R2'!B76</f>
        <v>19</v>
      </c>
      <c r="C76" s="33">
        <f>'Leprosy R1'!C76+'Leprosy R2'!C76</f>
        <v>7</v>
      </c>
      <c r="D76" s="33">
        <f>'Leprosy R1'!D76+'Leprosy R2'!D76</f>
        <v>0</v>
      </c>
      <c r="E76" s="33">
        <f>'Leprosy R1'!E76+'Leprosy R2'!E76</f>
        <v>0</v>
      </c>
      <c r="F76" s="33">
        <f>'Leprosy R1'!F76+'Leprosy R2'!F76</f>
        <v>0</v>
      </c>
      <c r="G76" s="33">
        <f>'Leprosy R1'!G76+'Leprosy R2'!G76</f>
        <v>26</v>
      </c>
      <c r="H76" s="33">
        <f>'Leprosy R1'!H76+'Leprosy R2'!H76</f>
        <v>6</v>
      </c>
      <c r="I76" s="33">
        <f>'Leprosy R1'!I76+'Leprosy R2'!I76</f>
        <v>5</v>
      </c>
      <c r="J76" s="33">
        <f>'Leprosy R1'!J76+'Leprosy R2'!J76</f>
        <v>1</v>
      </c>
      <c r="K76" s="33">
        <f>'Leprosy R1'!K76+'Leprosy R2'!K76</f>
        <v>0</v>
      </c>
      <c r="L76" s="33">
        <f>'Leprosy R1'!L76+'Leprosy R2'!L76</f>
        <v>12</v>
      </c>
      <c r="M76" s="33">
        <f>'Leprosy R1'!M76+'Leprosy R2'!M76</f>
        <v>14</v>
      </c>
      <c r="N76" s="33">
        <f>'Leprosy R1'!N76+'Leprosy R2'!N76</f>
        <v>0</v>
      </c>
      <c r="O76" s="33">
        <f>'Leprosy R1'!O76+'Leprosy R2'!O76</f>
        <v>4</v>
      </c>
      <c r="P76" s="33">
        <f>'Leprosy R1'!P76+'Leprosy R2'!P76</f>
        <v>2</v>
      </c>
      <c r="Q76" s="33">
        <f>'Leprosy R1'!Q76+'Leprosy R2'!Q76</f>
        <v>0</v>
      </c>
      <c r="R76" s="33">
        <f>'Leprosy R1'!R76+'Leprosy R2'!R76</f>
        <v>0</v>
      </c>
      <c r="S76" s="33">
        <f>'Leprosy R1'!S76+'Leprosy R2'!S76</f>
        <v>0</v>
      </c>
      <c r="T76" s="33">
        <f>'Leprosy R1'!T76+'Leprosy R2'!T76</f>
        <v>3</v>
      </c>
    </row>
    <row r="77" spans="1:20">
      <c r="A77" s="6" t="s">
        <v>71</v>
      </c>
      <c r="B77" s="33">
        <f>'Leprosy R1'!B77+'Leprosy R2'!B77</f>
        <v>25</v>
      </c>
      <c r="C77" s="33">
        <f>'Leprosy R1'!C77+'Leprosy R2'!C77</f>
        <v>11</v>
      </c>
      <c r="D77" s="33">
        <f>'Leprosy R1'!D77+'Leprosy R2'!D77</f>
        <v>0</v>
      </c>
      <c r="E77" s="33">
        <f>'Leprosy R1'!E77+'Leprosy R2'!E77</f>
        <v>1</v>
      </c>
      <c r="F77" s="33">
        <f>'Leprosy R1'!F77+'Leprosy R2'!F77</f>
        <v>0</v>
      </c>
      <c r="G77" s="33">
        <f>'Leprosy R1'!G77+'Leprosy R2'!G77</f>
        <v>37</v>
      </c>
      <c r="H77" s="33">
        <f>'Leprosy R1'!H77+'Leprosy R2'!H77</f>
        <v>24</v>
      </c>
      <c r="I77" s="33">
        <f>'Leprosy R1'!I77+'Leprosy R2'!I77</f>
        <v>0</v>
      </c>
      <c r="J77" s="33">
        <f>'Leprosy R1'!J77+'Leprosy R2'!J77</f>
        <v>0</v>
      </c>
      <c r="K77" s="33">
        <f>'Leprosy R1'!K77+'Leprosy R2'!K77</f>
        <v>0</v>
      </c>
      <c r="L77" s="33">
        <f>'Leprosy R1'!L77+'Leprosy R2'!L77</f>
        <v>24</v>
      </c>
      <c r="M77" s="33">
        <f>'Leprosy R1'!M77+'Leprosy R2'!M77</f>
        <v>13</v>
      </c>
      <c r="N77" s="33">
        <f>'Leprosy R1'!N77+'Leprosy R2'!N77</f>
        <v>2</v>
      </c>
      <c r="O77" s="33">
        <f>'Leprosy R1'!O77+'Leprosy R2'!O77</f>
        <v>5</v>
      </c>
      <c r="P77" s="33">
        <f>'Leprosy R1'!P77+'Leprosy R2'!P77</f>
        <v>3</v>
      </c>
      <c r="Q77" s="33">
        <f>'Leprosy R1'!Q77+'Leprosy R2'!Q77</f>
        <v>1</v>
      </c>
      <c r="R77" s="33">
        <f>'Leprosy R1'!R77+'Leprosy R2'!R77</f>
        <v>1</v>
      </c>
      <c r="S77" s="33">
        <f>'Leprosy R1'!S77+'Leprosy R2'!S77</f>
        <v>0</v>
      </c>
      <c r="T77" s="33">
        <f>'Leprosy R1'!T77+'Leprosy R2'!T77</f>
        <v>4</v>
      </c>
    </row>
    <row r="78" spans="1:20">
      <c r="A78" s="6" t="s">
        <v>72</v>
      </c>
      <c r="B78" s="33">
        <f>'Leprosy R1'!B78+'Leprosy R2'!B78</f>
        <v>26</v>
      </c>
      <c r="C78" s="33">
        <f>'Leprosy R1'!C78+'Leprosy R2'!C78</f>
        <v>22</v>
      </c>
      <c r="D78" s="33">
        <f>'Leprosy R1'!D78+'Leprosy R2'!D78</f>
        <v>1</v>
      </c>
      <c r="E78" s="33">
        <f>'Leprosy R1'!E78+'Leprosy R2'!E78</f>
        <v>0</v>
      </c>
      <c r="F78" s="33">
        <f>'Leprosy R1'!F78+'Leprosy R2'!F78</f>
        <v>0</v>
      </c>
      <c r="G78" s="33">
        <f>'Leprosy R1'!G78+'Leprosy R2'!G78</f>
        <v>49</v>
      </c>
      <c r="H78" s="33">
        <f>'Leprosy R1'!H78+'Leprosy R2'!H78</f>
        <v>32</v>
      </c>
      <c r="I78" s="33">
        <f>'Leprosy R1'!I78+'Leprosy R2'!I78</f>
        <v>0</v>
      </c>
      <c r="J78" s="33">
        <f>'Leprosy R1'!J78+'Leprosy R2'!J78</f>
        <v>0</v>
      </c>
      <c r="K78" s="33">
        <f>'Leprosy R1'!K78+'Leprosy R2'!K78</f>
        <v>0</v>
      </c>
      <c r="L78" s="33">
        <f>'Leprosy R1'!L78+'Leprosy R2'!L78</f>
        <v>32</v>
      </c>
      <c r="M78" s="33">
        <f>'Leprosy R1'!M78+'Leprosy R2'!M78</f>
        <v>17</v>
      </c>
      <c r="N78" s="33">
        <f>'Leprosy R1'!N78+'Leprosy R2'!N78</f>
        <v>3</v>
      </c>
      <c r="O78" s="33">
        <f>'Leprosy R1'!O78+'Leprosy R2'!O78</f>
        <v>19</v>
      </c>
      <c r="P78" s="33">
        <f>'Leprosy R1'!P78+'Leprosy R2'!P78</f>
        <v>7</v>
      </c>
      <c r="Q78" s="33">
        <f>'Leprosy R1'!Q78+'Leprosy R2'!Q78</f>
        <v>0</v>
      </c>
      <c r="R78" s="33">
        <f>'Leprosy R1'!R78+'Leprosy R2'!R78</f>
        <v>0</v>
      </c>
      <c r="S78" s="33">
        <f>'Leprosy R1'!S78+'Leprosy R2'!S78</f>
        <v>0</v>
      </c>
      <c r="T78" s="33">
        <f>'Leprosy R1'!T78+'Leprosy R2'!T78</f>
        <v>9</v>
      </c>
    </row>
    <row r="79" spans="1:20">
      <c r="A79" s="10" t="s">
        <v>73</v>
      </c>
      <c r="B79" s="14">
        <f>SUM(B80:B88)</f>
        <v>297</v>
      </c>
      <c r="C79" s="14">
        <f t="shared" ref="C79:T79" si="8">SUM(C80:C88)</f>
        <v>266</v>
      </c>
      <c r="D79" s="14">
        <f t="shared" si="8"/>
        <v>4</v>
      </c>
      <c r="E79" s="14">
        <f t="shared" si="8"/>
        <v>9</v>
      </c>
      <c r="F79" s="14">
        <f t="shared" si="8"/>
        <v>5</v>
      </c>
      <c r="G79" s="14">
        <f>SUM(B79:F79)</f>
        <v>581</v>
      </c>
      <c r="H79" s="14">
        <f t="shared" si="8"/>
        <v>256</v>
      </c>
      <c r="I79" s="14">
        <f t="shared" si="8"/>
        <v>3</v>
      </c>
      <c r="J79" s="14">
        <f t="shared" si="8"/>
        <v>14</v>
      </c>
      <c r="K79" s="14">
        <f t="shared" si="8"/>
        <v>7</v>
      </c>
      <c r="L79" s="14">
        <f>SUM(H79:K79)</f>
        <v>280</v>
      </c>
      <c r="M79" s="14">
        <f>G79-L79</f>
        <v>301</v>
      </c>
      <c r="N79" s="14">
        <f t="shared" si="8"/>
        <v>23</v>
      </c>
      <c r="O79" s="14">
        <f t="shared" si="8"/>
        <v>119</v>
      </c>
      <c r="P79" s="14">
        <f t="shared" si="8"/>
        <v>52</v>
      </c>
      <c r="Q79" s="14">
        <f t="shared" si="8"/>
        <v>13</v>
      </c>
      <c r="R79" s="14">
        <f t="shared" si="8"/>
        <v>16</v>
      </c>
      <c r="S79" s="14">
        <f t="shared" si="8"/>
        <v>0</v>
      </c>
      <c r="T79" s="14">
        <f t="shared" si="8"/>
        <v>98</v>
      </c>
    </row>
    <row r="80" spans="1:20">
      <c r="A80" s="6" t="s">
        <v>74</v>
      </c>
      <c r="B80" s="22">
        <f>'Leprosy R1'!B80+'Leprosy R2'!B80</f>
        <v>4</v>
      </c>
      <c r="C80" s="28">
        <f>'Leprosy R1'!C80+'Leprosy R2'!C80</f>
        <v>6</v>
      </c>
      <c r="D80" s="28">
        <f>'Leprosy R1'!D80+'Leprosy R2'!D80</f>
        <v>0</v>
      </c>
      <c r="E80" s="28">
        <f>'Leprosy R1'!E80+'Leprosy R2'!E80</f>
        <v>0</v>
      </c>
      <c r="F80" s="28">
        <f>'Leprosy R1'!F80+'Leprosy R2'!F80</f>
        <v>0</v>
      </c>
      <c r="G80" s="28">
        <f>'Leprosy R1'!G80+'Leprosy R2'!G80</f>
        <v>10</v>
      </c>
      <c r="H80" s="28">
        <f>'Leprosy R1'!H80+'Leprosy R2'!H80</f>
        <v>3</v>
      </c>
      <c r="I80" s="28">
        <f>'Leprosy R1'!I80+'Leprosy R2'!I80</f>
        <v>0</v>
      </c>
      <c r="J80" s="28">
        <f>'Leprosy R1'!J80+'Leprosy R2'!J80</f>
        <v>0</v>
      </c>
      <c r="K80" s="28">
        <f>'Leprosy R1'!K80+'Leprosy R2'!K80</f>
        <v>1</v>
      </c>
      <c r="L80" s="28">
        <f>'Leprosy R1'!L80+'Leprosy R2'!L80</f>
        <v>4</v>
      </c>
      <c r="M80" s="28">
        <f>'Leprosy R1'!M80+'Leprosy R2'!M80</f>
        <v>6</v>
      </c>
      <c r="N80" s="28">
        <f>'Leprosy R1'!N80+'Leprosy R2'!N80</f>
        <v>2</v>
      </c>
      <c r="O80" s="28">
        <f>'Leprosy R1'!O80+'Leprosy R2'!O80</f>
        <v>0</v>
      </c>
      <c r="P80" s="28">
        <f>'Leprosy R1'!P80+'Leprosy R2'!P80</f>
        <v>0</v>
      </c>
      <c r="Q80" s="28">
        <f>'Leprosy R1'!Q80+'Leprosy R2'!Q80</f>
        <v>0</v>
      </c>
      <c r="R80" s="28">
        <f>'Leprosy R1'!R80+'Leprosy R2'!R80</f>
        <v>0</v>
      </c>
      <c r="S80" s="28">
        <f>'Leprosy R1'!S80+'Leprosy R2'!S80</f>
        <v>0</v>
      </c>
      <c r="T80" s="22">
        <f>'Leprosy R1'!T80+'Leprosy R2'!T80</f>
        <v>2</v>
      </c>
    </row>
    <row r="81" spans="1:20">
      <c r="A81" s="6" t="s">
        <v>75</v>
      </c>
      <c r="B81" s="28">
        <f>'Leprosy R1'!B81+'Leprosy R2'!B81</f>
        <v>3</v>
      </c>
      <c r="C81" s="28">
        <f>'Leprosy R1'!C81+'Leprosy R2'!C81</f>
        <v>1</v>
      </c>
      <c r="D81" s="28">
        <f>'Leprosy R1'!D81+'Leprosy R2'!D81</f>
        <v>0</v>
      </c>
      <c r="E81" s="28">
        <f>'Leprosy R1'!E81+'Leprosy R2'!E81</f>
        <v>0</v>
      </c>
      <c r="F81" s="28">
        <f>'Leprosy R1'!F81+'Leprosy R2'!F81</f>
        <v>0</v>
      </c>
      <c r="G81" s="28">
        <f>'Leprosy R1'!G81+'Leprosy R2'!G81</f>
        <v>4</v>
      </c>
      <c r="H81" s="28">
        <f>'Leprosy R1'!H81+'Leprosy R2'!H81</f>
        <v>2</v>
      </c>
      <c r="I81" s="28">
        <f>'Leprosy R1'!I81+'Leprosy R2'!I81</f>
        <v>0</v>
      </c>
      <c r="J81" s="28">
        <f>'Leprosy R1'!J81+'Leprosy R2'!J81</f>
        <v>0</v>
      </c>
      <c r="K81" s="28">
        <f>'Leprosy R1'!K81+'Leprosy R2'!K81</f>
        <v>0</v>
      </c>
      <c r="L81" s="28">
        <f>'Leprosy R1'!L81+'Leprosy R2'!L81</f>
        <v>2</v>
      </c>
      <c r="M81" s="28">
        <f>'Leprosy R1'!M81+'Leprosy R2'!M81</f>
        <v>2</v>
      </c>
      <c r="N81" s="28">
        <f>'Leprosy R1'!N81+'Leprosy R2'!N81</f>
        <v>0</v>
      </c>
      <c r="O81" s="28">
        <f>'Leprosy R1'!O81+'Leprosy R2'!O81</f>
        <v>0</v>
      </c>
      <c r="P81" s="28">
        <f>'Leprosy R1'!P81+'Leprosy R2'!P81</f>
        <v>0</v>
      </c>
      <c r="Q81" s="28">
        <f>'Leprosy R1'!Q81+'Leprosy R2'!Q81</f>
        <v>0</v>
      </c>
      <c r="R81" s="28">
        <f>'Leprosy R1'!R81+'Leprosy R2'!R81</f>
        <v>0</v>
      </c>
      <c r="S81" s="28">
        <f>'Leprosy R1'!S81+'Leprosy R2'!S81</f>
        <v>0</v>
      </c>
      <c r="T81" s="28">
        <f>'Leprosy R1'!T81+'Leprosy R2'!T81</f>
        <v>0</v>
      </c>
    </row>
    <row r="82" spans="1:20">
      <c r="A82" s="6" t="s">
        <v>76</v>
      </c>
      <c r="B82" s="28">
        <f>'Leprosy R1'!B82+'Leprosy R2'!B82</f>
        <v>4</v>
      </c>
      <c r="C82" s="28">
        <f>'Leprosy R1'!C82+'Leprosy R2'!C82</f>
        <v>2</v>
      </c>
      <c r="D82" s="28">
        <f>'Leprosy R1'!D82+'Leprosy R2'!D82</f>
        <v>0</v>
      </c>
      <c r="E82" s="28">
        <f>'Leprosy R1'!E82+'Leprosy R2'!E82</f>
        <v>0</v>
      </c>
      <c r="F82" s="28">
        <f>'Leprosy R1'!F82+'Leprosy R2'!F82</f>
        <v>0</v>
      </c>
      <c r="G82" s="28">
        <f>'Leprosy R1'!G82+'Leprosy R2'!G82</f>
        <v>6</v>
      </c>
      <c r="H82" s="28">
        <f>'Leprosy R1'!H82+'Leprosy R2'!H82</f>
        <v>4</v>
      </c>
      <c r="I82" s="28">
        <f>'Leprosy R1'!I82+'Leprosy R2'!I82</f>
        <v>0</v>
      </c>
      <c r="J82" s="28">
        <f>'Leprosy R1'!J82+'Leprosy R2'!J82</f>
        <v>0</v>
      </c>
      <c r="K82" s="28">
        <f>'Leprosy R1'!K82+'Leprosy R2'!K82</f>
        <v>0</v>
      </c>
      <c r="L82" s="28">
        <f>'Leprosy R1'!L82+'Leprosy R2'!L82</f>
        <v>4</v>
      </c>
      <c r="M82" s="28">
        <f>'Leprosy R1'!M82+'Leprosy R2'!M82</f>
        <v>2</v>
      </c>
      <c r="N82" s="28">
        <f>'Leprosy R1'!N82+'Leprosy R2'!N82</f>
        <v>0</v>
      </c>
      <c r="O82" s="28">
        <f>'Leprosy R1'!O82+'Leprosy R2'!O82</f>
        <v>0</v>
      </c>
      <c r="P82" s="28">
        <f>'Leprosy R1'!P82+'Leprosy R2'!P82</f>
        <v>0</v>
      </c>
      <c r="Q82" s="28">
        <f>'Leprosy R1'!Q82+'Leprosy R2'!Q82</f>
        <v>0</v>
      </c>
      <c r="R82" s="28">
        <f>'Leprosy R1'!R82+'Leprosy R2'!R82</f>
        <v>0</v>
      </c>
      <c r="S82" s="28">
        <f>'Leprosy R1'!S82+'Leprosy R2'!S82</f>
        <v>0</v>
      </c>
      <c r="T82" s="28">
        <f>'Leprosy R1'!T82+'Leprosy R2'!T82</f>
        <v>0</v>
      </c>
    </row>
    <row r="83" spans="1:20">
      <c r="A83" s="6" t="s">
        <v>77</v>
      </c>
      <c r="B83" s="28">
        <f>'Leprosy R1'!B83+'Leprosy R2'!B83</f>
        <v>11</v>
      </c>
      <c r="C83" s="28">
        <f>'Leprosy R1'!C83+'Leprosy R2'!C83</f>
        <v>3</v>
      </c>
      <c r="D83" s="28">
        <f>'Leprosy R1'!D83+'Leprosy R2'!D83</f>
        <v>0</v>
      </c>
      <c r="E83" s="28">
        <f>'Leprosy R1'!E83+'Leprosy R2'!E83</f>
        <v>0</v>
      </c>
      <c r="F83" s="28">
        <f>'Leprosy R1'!F83+'Leprosy R2'!F83</f>
        <v>0</v>
      </c>
      <c r="G83" s="28">
        <f>'Leprosy R1'!G83+'Leprosy R2'!G83</f>
        <v>14</v>
      </c>
      <c r="H83" s="28">
        <f>'Leprosy R1'!H83+'Leprosy R2'!H83</f>
        <v>8</v>
      </c>
      <c r="I83" s="28">
        <f>'Leprosy R1'!I83+'Leprosy R2'!I83</f>
        <v>0</v>
      </c>
      <c r="J83" s="28">
        <f>'Leprosy R1'!J83+'Leprosy R2'!J83</f>
        <v>0</v>
      </c>
      <c r="K83" s="28">
        <f>'Leprosy R1'!K83+'Leprosy R2'!K83</f>
        <v>0</v>
      </c>
      <c r="L83" s="28">
        <f>'Leprosy R1'!L83+'Leprosy R2'!L83</f>
        <v>8</v>
      </c>
      <c r="M83" s="28">
        <f>'Leprosy R1'!M83+'Leprosy R2'!M83</f>
        <v>6</v>
      </c>
      <c r="N83" s="28">
        <f>'Leprosy R1'!N83+'Leprosy R2'!N83</f>
        <v>0</v>
      </c>
      <c r="O83" s="28">
        <f>'Leprosy R1'!O83+'Leprosy R2'!O83</f>
        <v>0</v>
      </c>
      <c r="P83" s="28">
        <f>'Leprosy R1'!P83+'Leprosy R2'!P83</f>
        <v>0</v>
      </c>
      <c r="Q83" s="28">
        <f>'Leprosy R1'!Q83+'Leprosy R2'!Q83</f>
        <v>0</v>
      </c>
      <c r="R83" s="28">
        <f>'Leprosy R1'!R83+'Leprosy R2'!R83</f>
        <v>1</v>
      </c>
      <c r="S83" s="28">
        <f>'Leprosy R1'!S83+'Leprosy R2'!S83</f>
        <v>0</v>
      </c>
      <c r="T83" s="28">
        <f>'Leprosy R1'!T83+'Leprosy R2'!T83</f>
        <v>0</v>
      </c>
    </row>
    <row r="84" spans="1:20">
      <c r="A84" s="6" t="s">
        <v>78</v>
      </c>
      <c r="B84" s="28">
        <f>'Leprosy R1'!B84+'Leprosy R2'!B84</f>
        <v>4</v>
      </c>
      <c r="C84" s="28">
        <f>'Leprosy R1'!C84+'Leprosy R2'!C84</f>
        <v>3</v>
      </c>
      <c r="D84" s="28">
        <f>'Leprosy R1'!D84+'Leprosy R2'!D84</f>
        <v>0</v>
      </c>
      <c r="E84" s="28">
        <f>'Leprosy R1'!E84+'Leprosy R2'!E84</f>
        <v>0</v>
      </c>
      <c r="F84" s="28">
        <f>'Leprosy R1'!F84+'Leprosy R2'!F84</f>
        <v>0</v>
      </c>
      <c r="G84" s="28">
        <f>'Leprosy R1'!G84+'Leprosy R2'!G84</f>
        <v>7</v>
      </c>
      <c r="H84" s="28">
        <f>'Leprosy R1'!H84+'Leprosy R2'!H84</f>
        <v>1</v>
      </c>
      <c r="I84" s="28">
        <f>'Leprosy R1'!I84+'Leprosy R2'!I84</f>
        <v>0</v>
      </c>
      <c r="J84" s="28">
        <f>'Leprosy R1'!J84+'Leprosy R2'!J84</f>
        <v>0</v>
      </c>
      <c r="K84" s="28">
        <f>'Leprosy R1'!K84+'Leprosy R2'!K84</f>
        <v>0</v>
      </c>
      <c r="L84" s="28">
        <f>'Leprosy R1'!L84+'Leprosy R2'!L84</f>
        <v>1</v>
      </c>
      <c r="M84" s="28">
        <f>'Leprosy R1'!M84+'Leprosy R2'!M84</f>
        <v>6</v>
      </c>
      <c r="N84" s="28">
        <f>'Leprosy R1'!N84+'Leprosy R2'!N84</f>
        <v>0</v>
      </c>
      <c r="O84" s="28">
        <f>'Leprosy R1'!O84+'Leprosy R2'!O84</f>
        <v>1</v>
      </c>
      <c r="P84" s="28">
        <f>'Leprosy R1'!P84+'Leprosy R2'!P84</f>
        <v>1</v>
      </c>
      <c r="Q84" s="28">
        <f>'Leprosy R1'!Q84+'Leprosy R2'!Q84</f>
        <v>0</v>
      </c>
      <c r="R84" s="28">
        <f>'Leprosy R1'!R84+'Leprosy R2'!R84</f>
        <v>1</v>
      </c>
      <c r="S84" s="28">
        <f>'Leprosy R1'!S84+'Leprosy R2'!S84</f>
        <v>0</v>
      </c>
      <c r="T84" s="28">
        <f>'Leprosy R1'!T84+'Leprosy R2'!T84</f>
        <v>0</v>
      </c>
    </row>
    <row r="85" spans="1:20">
      <c r="A85" s="6" t="s">
        <v>79</v>
      </c>
      <c r="B85" s="28">
        <f>'Leprosy R1'!B85+'Leprosy R2'!B85</f>
        <v>5</v>
      </c>
      <c r="C85" s="28">
        <f>'Leprosy R1'!C85+'Leprosy R2'!C85</f>
        <v>3</v>
      </c>
      <c r="D85" s="28">
        <f>'Leprosy R1'!D85+'Leprosy R2'!D85</f>
        <v>0</v>
      </c>
      <c r="E85" s="28">
        <f>'Leprosy R1'!E85+'Leprosy R2'!E85</f>
        <v>1</v>
      </c>
      <c r="F85" s="28">
        <f>'Leprosy R1'!F85+'Leprosy R2'!F85</f>
        <v>0</v>
      </c>
      <c r="G85" s="28">
        <f>'Leprosy R1'!G85+'Leprosy R2'!G85</f>
        <v>9</v>
      </c>
      <c r="H85" s="28">
        <f>'Leprosy R1'!H85+'Leprosy R2'!H85</f>
        <v>3</v>
      </c>
      <c r="I85" s="28">
        <f>'Leprosy R1'!I85+'Leprosy R2'!I85</f>
        <v>0</v>
      </c>
      <c r="J85" s="28">
        <f>'Leprosy R1'!J85+'Leprosy R2'!J85</f>
        <v>0</v>
      </c>
      <c r="K85" s="28">
        <f>'Leprosy R1'!K85+'Leprosy R2'!K85</f>
        <v>0</v>
      </c>
      <c r="L85" s="28">
        <f>'Leprosy R1'!L85+'Leprosy R2'!L85</f>
        <v>3</v>
      </c>
      <c r="M85" s="28">
        <f>'Leprosy R1'!M85+'Leprosy R2'!M85</f>
        <v>6</v>
      </c>
      <c r="N85" s="28">
        <f>'Leprosy R1'!N85+'Leprosy R2'!N85</f>
        <v>0</v>
      </c>
      <c r="O85" s="28">
        <f>'Leprosy R1'!O85+'Leprosy R2'!O85</f>
        <v>0</v>
      </c>
      <c r="P85" s="28">
        <f>'Leprosy R1'!P85+'Leprosy R2'!P85</f>
        <v>0</v>
      </c>
      <c r="Q85" s="28">
        <f>'Leprosy R1'!Q85+'Leprosy R2'!Q85</f>
        <v>0</v>
      </c>
      <c r="R85" s="28">
        <f>'Leprosy R1'!R85+'Leprosy R2'!R85</f>
        <v>0</v>
      </c>
      <c r="S85" s="28">
        <f>'Leprosy R1'!S85+'Leprosy R2'!S85</f>
        <v>0</v>
      </c>
      <c r="T85" s="28">
        <f>'Leprosy R1'!T85+'Leprosy R2'!T85</f>
        <v>1</v>
      </c>
    </row>
    <row r="86" spans="1:20">
      <c r="A86" s="6" t="s">
        <v>80</v>
      </c>
      <c r="B86" s="28">
        <f>'Leprosy R1'!B86+'Leprosy R2'!B86</f>
        <v>33</v>
      </c>
      <c r="C86" s="28">
        <f>'Leprosy R1'!C86+'Leprosy R2'!C86</f>
        <v>34</v>
      </c>
      <c r="D86" s="28">
        <f>'Leprosy R1'!D86+'Leprosy R2'!D86</f>
        <v>0</v>
      </c>
      <c r="E86" s="28">
        <f>'Leprosy R1'!E86+'Leprosy R2'!E86</f>
        <v>2</v>
      </c>
      <c r="F86" s="28">
        <f>'Leprosy R1'!F86+'Leprosy R2'!F86</f>
        <v>1</v>
      </c>
      <c r="G86" s="28">
        <f>'Leprosy R1'!G86+'Leprosy R2'!G86</f>
        <v>70</v>
      </c>
      <c r="H86" s="28">
        <f>'Leprosy R1'!H86+'Leprosy R2'!H86</f>
        <v>19</v>
      </c>
      <c r="I86" s="28">
        <f>'Leprosy R1'!I86+'Leprosy R2'!I86</f>
        <v>0</v>
      </c>
      <c r="J86" s="28">
        <f>'Leprosy R1'!J86+'Leprosy R2'!J86</f>
        <v>0</v>
      </c>
      <c r="K86" s="28">
        <f>'Leprosy R1'!K86+'Leprosy R2'!K86</f>
        <v>0</v>
      </c>
      <c r="L86" s="28">
        <f>'Leprosy R1'!L86+'Leprosy R2'!L86</f>
        <v>19</v>
      </c>
      <c r="M86" s="28">
        <f>'Leprosy R1'!M86+'Leprosy R2'!M86</f>
        <v>51</v>
      </c>
      <c r="N86" s="28">
        <f>'Leprosy R1'!N86+'Leprosy R2'!N86</f>
        <v>6</v>
      </c>
      <c r="O86" s="28">
        <f>'Leprosy R1'!O86+'Leprosy R2'!O86</f>
        <v>14</v>
      </c>
      <c r="P86" s="28">
        <f>'Leprosy R1'!P86+'Leprosy R2'!P86</f>
        <v>14</v>
      </c>
      <c r="Q86" s="28">
        <f>'Leprosy R1'!Q86+'Leprosy R2'!Q86</f>
        <v>4</v>
      </c>
      <c r="R86" s="28">
        <f>'Leprosy R1'!R86+'Leprosy R2'!R86</f>
        <v>4</v>
      </c>
      <c r="S86" s="28">
        <f>'Leprosy R1'!S86+'Leprosy R2'!S86</f>
        <v>0</v>
      </c>
      <c r="T86" s="28">
        <f>'Leprosy R1'!T86+'Leprosy R2'!T86</f>
        <v>12</v>
      </c>
    </row>
    <row r="87" spans="1:20">
      <c r="A87" s="6" t="s">
        <v>81</v>
      </c>
      <c r="B87" s="28">
        <f>'Leprosy R1'!B87+'Leprosy R2'!B87</f>
        <v>160</v>
      </c>
      <c r="C87" s="28">
        <f>'Leprosy R1'!C87+'Leprosy R2'!C87</f>
        <v>173</v>
      </c>
      <c r="D87" s="28">
        <f>'Leprosy R1'!D87+'Leprosy R2'!D87</f>
        <v>3</v>
      </c>
      <c r="E87" s="28">
        <f>'Leprosy R1'!E87+'Leprosy R2'!E87</f>
        <v>5</v>
      </c>
      <c r="F87" s="28">
        <f>'Leprosy R1'!F87+'Leprosy R2'!F87</f>
        <v>0</v>
      </c>
      <c r="G87" s="28">
        <f>'Leprosy R1'!G87+'Leprosy R2'!G87</f>
        <v>341</v>
      </c>
      <c r="H87" s="28">
        <f>'Leprosy R1'!H87+'Leprosy R2'!H87</f>
        <v>149</v>
      </c>
      <c r="I87" s="28">
        <f>'Leprosy R1'!I87+'Leprosy R2'!I87</f>
        <v>1</v>
      </c>
      <c r="J87" s="28">
        <f>'Leprosy R1'!J87+'Leprosy R2'!J87</f>
        <v>10</v>
      </c>
      <c r="K87" s="28">
        <f>'Leprosy R1'!K87+'Leprosy R2'!K87</f>
        <v>5</v>
      </c>
      <c r="L87" s="28">
        <f>'Leprosy R1'!L87+'Leprosy R2'!L87</f>
        <v>165</v>
      </c>
      <c r="M87" s="28">
        <f>'Leprosy R1'!M87+'Leprosy R2'!M87</f>
        <v>176</v>
      </c>
      <c r="N87" s="28">
        <f>'Leprosy R1'!N87+'Leprosy R2'!N87</f>
        <v>14</v>
      </c>
      <c r="O87" s="28">
        <f>'Leprosy R1'!O87+'Leprosy R2'!O87</f>
        <v>88</v>
      </c>
      <c r="P87" s="28">
        <f>'Leprosy R1'!P87+'Leprosy R2'!P87</f>
        <v>28</v>
      </c>
      <c r="Q87" s="28">
        <f>'Leprosy R1'!Q87+'Leprosy R2'!Q87</f>
        <v>9</v>
      </c>
      <c r="R87" s="28">
        <f>'Leprosy R1'!R87+'Leprosy R2'!R87</f>
        <v>10</v>
      </c>
      <c r="S87" s="28">
        <f>'Leprosy R1'!S87+'Leprosy R2'!S87</f>
        <v>0</v>
      </c>
      <c r="T87" s="28">
        <f>'Leprosy R1'!T87+'Leprosy R2'!T87</f>
        <v>65</v>
      </c>
    </row>
    <row r="88" spans="1:20">
      <c r="A88" s="6" t="s">
        <v>82</v>
      </c>
      <c r="B88" s="28">
        <f>'Leprosy R1'!B88+'Leprosy R2'!B88</f>
        <v>73</v>
      </c>
      <c r="C88" s="28">
        <f>'Leprosy R1'!C88+'Leprosy R2'!C88</f>
        <v>41</v>
      </c>
      <c r="D88" s="28">
        <f>'Leprosy R1'!D88+'Leprosy R2'!D88</f>
        <v>1</v>
      </c>
      <c r="E88" s="28">
        <f>'Leprosy R1'!E88+'Leprosy R2'!E88</f>
        <v>1</v>
      </c>
      <c r="F88" s="28">
        <f>'Leprosy R1'!F88+'Leprosy R2'!F88</f>
        <v>4</v>
      </c>
      <c r="G88" s="28">
        <f>'Leprosy R1'!G88+'Leprosy R2'!G88</f>
        <v>120</v>
      </c>
      <c r="H88" s="28">
        <f>'Leprosy R1'!H88+'Leprosy R2'!H88</f>
        <v>67</v>
      </c>
      <c r="I88" s="28">
        <f>'Leprosy R1'!I88+'Leprosy R2'!I88</f>
        <v>2</v>
      </c>
      <c r="J88" s="28">
        <f>'Leprosy R1'!J88+'Leprosy R2'!J88</f>
        <v>4</v>
      </c>
      <c r="K88" s="28">
        <f>'Leprosy R1'!K88+'Leprosy R2'!K88</f>
        <v>1</v>
      </c>
      <c r="L88" s="28">
        <f>'Leprosy R1'!L88+'Leprosy R2'!L88</f>
        <v>74</v>
      </c>
      <c r="M88" s="28">
        <f>'Leprosy R1'!M88+'Leprosy R2'!M88</f>
        <v>46</v>
      </c>
      <c r="N88" s="28">
        <f>'Leprosy R1'!N88+'Leprosy R2'!N88</f>
        <v>1</v>
      </c>
      <c r="O88" s="28">
        <f>'Leprosy R1'!O88+'Leprosy R2'!O88</f>
        <v>16</v>
      </c>
      <c r="P88" s="28">
        <f>'Leprosy R1'!P88+'Leprosy R2'!P88</f>
        <v>9</v>
      </c>
      <c r="Q88" s="28">
        <f>'Leprosy R1'!Q88+'Leprosy R2'!Q88</f>
        <v>0</v>
      </c>
      <c r="R88" s="28">
        <f>'Leprosy R1'!R88+'Leprosy R2'!R88</f>
        <v>0</v>
      </c>
      <c r="S88" s="28">
        <f>'Leprosy R1'!S88+'Leprosy R2'!S88</f>
        <v>0</v>
      </c>
      <c r="T88" s="28">
        <f>'Leprosy R1'!T88+'Leprosy R2'!T88</f>
        <v>18</v>
      </c>
    </row>
  </sheetData>
  <mergeCells count="3">
    <mergeCell ref="A2:A3"/>
    <mergeCell ref="B2:T2"/>
    <mergeCell ref="A1:T1"/>
  </mergeCells>
  <printOptions horizontalCentered="1" verticalCentered="1"/>
  <pageMargins left="0.46" right="0.5" top="0.44" bottom="0.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Leprosy A1</vt:lpstr>
      <vt:lpstr>Leprosy R1</vt:lpstr>
      <vt:lpstr>Leprosy R2</vt:lpstr>
      <vt:lpstr>Leprosy R3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2020-02-20T11:43:04Z</dcterms:modified>
</cp:coreProperties>
</file>